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10" yWindow="705" windowWidth="19320" windowHeight="12495" tabRatio="483" activeTab="7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actualdate">'Januar'!$B$1</definedName>
    <definedName name="Allerheiligen_1" localSheetId="3">'April'!$AM$36</definedName>
    <definedName name="Allerheiligen_1" localSheetId="7">'August'!$AM$36</definedName>
    <definedName name="Allerheiligen_1" localSheetId="11">'Dezember'!$AM$36</definedName>
    <definedName name="Allerheiligen_1" localSheetId="1">'Februar'!$AM$36</definedName>
    <definedName name="Allerheiligen_1" localSheetId="6">'Juli'!$AM$36</definedName>
    <definedName name="Allerheiligen_1" localSheetId="5">'Juni'!$AM$36</definedName>
    <definedName name="Allerheiligen_1" localSheetId="4">'Mai'!$AM$36</definedName>
    <definedName name="Allerheiligen_1" localSheetId="2">'März'!$AM$36</definedName>
    <definedName name="Allerheiligen_1" localSheetId="10">'November'!$AM$36</definedName>
    <definedName name="Allerheiligen_1" localSheetId="9">'Oktober'!$AM$36</definedName>
    <definedName name="Allerheiligen_1" localSheetId="8">'September'!$AM$36</definedName>
    <definedName name="Allerheiligen_1">'Januar'!$AM$36</definedName>
    <definedName name="Beginndatum_1" localSheetId="3">'April'!$D$10</definedName>
    <definedName name="Beginndatum_1" localSheetId="7">'August'!$D$10</definedName>
    <definedName name="Beginndatum_1" localSheetId="11">'Dezember'!$D$10</definedName>
    <definedName name="Beginndatum_1" localSheetId="1">'Februar'!$D$10</definedName>
    <definedName name="Beginndatum_1" localSheetId="6">'Juli'!$D$10</definedName>
    <definedName name="Beginndatum_1" localSheetId="5">'Juni'!$D$10</definedName>
    <definedName name="Beginndatum_1" localSheetId="4">'Mai'!$D$10</definedName>
    <definedName name="Beginndatum_1" localSheetId="2">'März'!$D$10</definedName>
    <definedName name="Beginndatum_1" localSheetId="10">'November'!$D$10</definedName>
    <definedName name="Beginndatum_1" localSheetId="9">'Oktober'!$D$10</definedName>
    <definedName name="Beginndatum_1" localSheetId="8">'September'!$D$10</definedName>
    <definedName name="Beginndatum_1">'Januar'!$D$10</definedName>
    <definedName name="Buss_Bettag_1" localSheetId="3">'April'!$AM$37</definedName>
    <definedName name="Buss_Bettag_1" localSheetId="7">'August'!$AM$37</definedName>
    <definedName name="Buss_Bettag_1" localSheetId="11">'Dezember'!$AM$37</definedName>
    <definedName name="Buss_Bettag_1" localSheetId="1">'Februar'!$AM$37</definedName>
    <definedName name="Buss_Bettag_1" localSheetId="6">'Juli'!$AM$37</definedName>
    <definedName name="Buss_Bettag_1" localSheetId="5">'Juni'!$AM$37</definedName>
    <definedName name="Buss_Bettag_1" localSheetId="4">'Mai'!$AM$37</definedName>
    <definedName name="Buss_Bettag_1" localSheetId="2">'März'!$AM$37</definedName>
    <definedName name="Buss_Bettag_1" localSheetId="10">'November'!$AM$37</definedName>
    <definedName name="Buss_Bettag_1" localSheetId="9">'Oktober'!$AM$37</definedName>
    <definedName name="Buss_Bettag_1" localSheetId="8">'September'!$AM$37</definedName>
    <definedName name="Buss_Bettag_1">'Januar'!$AM$37</definedName>
    <definedName name="Christi_Himmelfahrt_1" localSheetId="3">'April'!$AM$18</definedName>
    <definedName name="Christi_Himmelfahrt_1" localSheetId="7">'August'!$AM$18</definedName>
    <definedName name="Christi_Himmelfahrt_1" localSheetId="11">'Dezember'!$AM$18</definedName>
    <definedName name="Christi_Himmelfahrt_1" localSheetId="1">'Februar'!$AM$18</definedName>
    <definedName name="Christi_Himmelfahrt_1" localSheetId="6">'Juli'!$AM$18</definedName>
    <definedName name="Christi_Himmelfahrt_1" localSheetId="5">'Juni'!$AM$18</definedName>
    <definedName name="Christi_Himmelfahrt_1" localSheetId="4">'Mai'!$AM$18</definedName>
    <definedName name="Christi_Himmelfahrt_1" localSheetId="2">'März'!$AM$18</definedName>
    <definedName name="Christi_Himmelfahrt_1" localSheetId="10">'November'!$AM$18</definedName>
    <definedName name="Christi_Himmelfahrt_1" localSheetId="9">'Oktober'!$AM$18</definedName>
    <definedName name="Christi_Himmelfahrt_1" localSheetId="8">'September'!$AM$18</definedName>
    <definedName name="Christi_Himmelfahrt_1">'Januar'!$AM$18</definedName>
    <definedName name="_xlnm.Print_Area" localSheetId="3">'April'!$B$1:$AH$45</definedName>
    <definedName name="_xlnm.Print_Area" localSheetId="7">'August'!$B$1:$AH$45</definedName>
    <definedName name="_xlnm.Print_Area" localSheetId="11">'Dezember'!$B$1:$AH$45</definedName>
    <definedName name="_xlnm.Print_Area" localSheetId="1">'Februar'!$B$1:$AH$45</definedName>
    <definedName name="_xlnm.Print_Area" localSheetId="0">'Januar'!$B$1:$AH$45</definedName>
    <definedName name="_xlnm.Print_Area" localSheetId="6">'Juli'!$B$1:$AH$45</definedName>
    <definedName name="_xlnm.Print_Area" localSheetId="5">'Juni'!$B$1:$AH$45</definedName>
    <definedName name="_xlnm.Print_Area" localSheetId="4">'Mai'!$B$1:$AH$45</definedName>
    <definedName name="_xlnm.Print_Area" localSheetId="2">'März'!$B$1:$AH$45</definedName>
    <definedName name="_xlnm.Print_Area" localSheetId="10">'November'!$B$1:$AH$45</definedName>
    <definedName name="_xlnm.Print_Area" localSheetId="9">'Oktober'!$B$1:$AH$45</definedName>
    <definedName name="_xlnm.Print_Area" localSheetId="8">'September'!$B$1:$AH$45</definedName>
    <definedName name="Feiertagsstd_125_1" localSheetId="3">'April'!$M$45</definedName>
    <definedName name="Feiertagsstd_125_1" localSheetId="7">'August'!$M$45</definedName>
    <definedName name="Feiertagsstd_125_1" localSheetId="11">'Dezember'!$M$45</definedName>
    <definedName name="Feiertagsstd_125_1" localSheetId="1">'Februar'!$M$45</definedName>
    <definedName name="Feiertagsstd_125_1" localSheetId="6">'Juli'!$M$45</definedName>
    <definedName name="Feiertagsstd_125_1" localSheetId="5">'Juni'!$M$45</definedName>
    <definedName name="Feiertagsstd_125_1" localSheetId="4">'Mai'!$M$45</definedName>
    <definedName name="Feiertagsstd_125_1" localSheetId="2">'März'!$M$45</definedName>
    <definedName name="Feiertagsstd_125_1" localSheetId="10">'November'!$M$45</definedName>
    <definedName name="Feiertagsstd_125_1" localSheetId="9">'Oktober'!$M$45</definedName>
    <definedName name="Feiertagsstd_125_1" localSheetId="8">'September'!$M$45</definedName>
    <definedName name="Feiertagsstd_125_1">'Januar'!$M$45</definedName>
    <definedName name="Feiertagsstd_150_1" localSheetId="3">'April'!$N$45</definedName>
    <definedName name="Feiertagsstd_150_1" localSheetId="7">'August'!$N$45</definedName>
    <definedName name="Feiertagsstd_150_1" localSheetId="11">'Dezember'!$N$45</definedName>
    <definedName name="Feiertagsstd_150_1" localSheetId="1">'Februar'!$N$45</definedName>
    <definedName name="Feiertagsstd_150_1" localSheetId="6">'Juli'!$N$45</definedName>
    <definedName name="Feiertagsstd_150_1" localSheetId="5">'Juni'!$N$45</definedName>
    <definedName name="Feiertagsstd_150_1" localSheetId="4">'Mai'!$N$45</definedName>
    <definedName name="Feiertagsstd_150_1" localSheetId="2">'März'!$N$45</definedName>
    <definedName name="Feiertagsstd_150_1" localSheetId="10">'November'!$N$45</definedName>
    <definedName name="Feiertagsstd_150_1" localSheetId="9">'Oktober'!$N$45</definedName>
    <definedName name="Feiertagsstd_150_1" localSheetId="8">'September'!$N$45</definedName>
    <definedName name="Feiertagsstd_150_1">'Januar'!$N$45</definedName>
    <definedName name="Friedensfest_1" localSheetId="3">'April'!$AM$33</definedName>
    <definedName name="Friedensfest_1" localSheetId="7">'August'!$AM$33</definedName>
    <definedName name="Friedensfest_1" localSheetId="11">'Dezember'!$AM$33</definedName>
    <definedName name="Friedensfest_1" localSheetId="1">'Februar'!$AM$33</definedName>
    <definedName name="Friedensfest_1" localSheetId="6">'Juli'!$AM$33</definedName>
    <definedName name="Friedensfest_1" localSheetId="5">'Juni'!$AM$33</definedName>
    <definedName name="Friedensfest_1" localSheetId="4">'Mai'!$AM$33</definedName>
    <definedName name="Friedensfest_1" localSheetId="2">'März'!$AM$33</definedName>
    <definedName name="Friedensfest_1" localSheetId="10">'November'!$AM$33</definedName>
    <definedName name="Friedensfest_1" localSheetId="9">'Oktober'!$AM$33</definedName>
    <definedName name="Friedensfest_1" localSheetId="8">'September'!$AM$33</definedName>
    <definedName name="Friedensfest_1">'Januar'!$AM$33</definedName>
    <definedName name="Friedesnfest_1" localSheetId="3">'April'!$AM$33</definedName>
    <definedName name="Friedesnfest_1" localSheetId="7">'August'!$AM$33</definedName>
    <definedName name="Friedesnfest_1" localSheetId="11">'Dezember'!$AM$33</definedName>
    <definedName name="Friedesnfest_1" localSheetId="1">'Februar'!$AM$33</definedName>
    <definedName name="Friedesnfest_1" localSheetId="6">'Juli'!$AM$33</definedName>
    <definedName name="Friedesnfest_1" localSheetId="5">'Juni'!$AM$33</definedName>
    <definedName name="Friedesnfest_1" localSheetId="4">'Mai'!$AM$33</definedName>
    <definedName name="Friedesnfest_1" localSheetId="2">'März'!$AM$33</definedName>
    <definedName name="Friedesnfest_1" localSheetId="10">'November'!$AM$33</definedName>
    <definedName name="Friedesnfest_1" localSheetId="9">'Oktober'!$AM$33</definedName>
    <definedName name="Friedesnfest_1" localSheetId="8">'September'!$AM$33</definedName>
    <definedName name="Friedesnfest_1">'Januar'!$AM$33</definedName>
    <definedName name="Fronleichnam_1" localSheetId="3">'April'!$AM$32</definedName>
    <definedName name="Fronleichnam_1" localSheetId="7">'August'!$AM$32</definedName>
    <definedName name="Fronleichnam_1" localSheetId="11">'Dezember'!$AM$32</definedName>
    <definedName name="Fronleichnam_1" localSheetId="1">'Februar'!$AM$32</definedName>
    <definedName name="Fronleichnam_1" localSheetId="6">'Juli'!$AM$32</definedName>
    <definedName name="Fronleichnam_1" localSheetId="5">'Juni'!$AM$32</definedName>
    <definedName name="Fronleichnam_1" localSheetId="4">'Mai'!$AM$32</definedName>
    <definedName name="Fronleichnam_1" localSheetId="2">'März'!$AM$32</definedName>
    <definedName name="Fronleichnam_1" localSheetId="10">'November'!$AM$32</definedName>
    <definedName name="Fronleichnam_1" localSheetId="9">'Oktober'!$AM$32</definedName>
    <definedName name="Fronleichnam_1" localSheetId="8">'September'!$AM$32</definedName>
    <definedName name="Fronleichnam_1">'Januar'!$AM$32</definedName>
    <definedName name="Heiligabend_1" localSheetId="3">'April'!$AM$21</definedName>
    <definedName name="Heiligabend_1" localSheetId="7">'August'!$AM$21</definedName>
    <definedName name="Heiligabend_1" localSheetId="11">'Dezember'!$AM$21</definedName>
    <definedName name="Heiligabend_1" localSheetId="1">'Februar'!$AM$21</definedName>
    <definedName name="Heiligabend_1" localSheetId="6">'Juli'!$AM$21</definedName>
    <definedName name="Heiligabend_1" localSheetId="5">'Juni'!$AM$21</definedName>
    <definedName name="Heiligabend_1" localSheetId="4">'Mai'!$AM$21</definedName>
    <definedName name="Heiligabend_1" localSheetId="2">'März'!$AM$21</definedName>
    <definedName name="Heiligabend_1" localSheetId="10">'November'!$AM$21</definedName>
    <definedName name="Heiligabend_1" localSheetId="9">'Oktober'!$AM$21</definedName>
    <definedName name="Heiligabend_1" localSheetId="8">'September'!$AM$21</definedName>
    <definedName name="Heiligabend_1">'Januar'!$AM$21</definedName>
    <definedName name="HL_3_Koenige" localSheetId="3">'April'!$AM$31</definedName>
    <definedName name="HL_3_Koenige" localSheetId="7">'August'!$AM$31</definedName>
    <definedName name="HL_3_Koenige" localSheetId="11">'Dezember'!$AM$31</definedName>
    <definedName name="HL_3_Koenige" localSheetId="1">'Februar'!$AM$31</definedName>
    <definedName name="HL_3_Koenige" localSheetId="6">'Juli'!$AM$31</definedName>
    <definedName name="HL_3_Koenige" localSheetId="5">'Juni'!$AM$31</definedName>
    <definedName name="HL_3_Koenige" localSheetId="4">'Mai'!$AM$31</definedName>
    <definedName name="HL_3_Koenige" localSheetId="2">'März'!$AM$31</definedName>
    <definedName name="HL_3_Koenige" localSheetId="10">'November'!$AM$31</definedName>
    <definedName name="HL_3_Koenige" localSheetId="9">'Oktober'!$AM$31</definedName>
    <definedName name="HL_3_Koenige" localSheetId="8">'September'!$AM$31</definedName>
    <definedName name="HL_3_Koenige">'Januar'!$AM$31</definedName>
    <definedName name="HL_3_Koenige_1" localSheetId="3">'April'!$AM$31</definedName>
    <definedName name="HL_3_Koenige_1" localSheetId="7">'August'!$AM$31</definedName>
    <definedName name="HL_3_Koenige_1" localSheetId="11">'Dezember'!$AM$31</definedName>
    <definedName name="HL_3_Koenige_1" localSheetId="1">'Februar'!$AM$31</definedName>
    <definedName name="HL_3_Koenige_1" localSheetId="6">'Juli'!$AM$31</definedName>
    <definedName name="HL_3_Koenige_1" localSheetId="5">'Juni'!$AM$31</definedName>
    <definedName name="HL_3_Koenige_1" localSheetId="4">'Mai'!$AM$31</definedName>
    <definedName name="HL_3_Koenige_1" localSheetId="2">'März'!$AM$31</definedName>
    <definedName name="HL_3_Koenige_1" localSheetId="10">'November'!$AM$31</definedName>
    <definedName name="HL_3_Koenige_1" localSheetId="9">'Oktober'!$AM$31</definedName>
    <definedName name="HL_3_Koenige_1" localSheetId="8">'September'!$AM$31</definedName>
    <definedName name="HL_3_Koenige_1">'Januar'!$AM$31</definedName>
    <definedName name="Karfreitag_1" localSheetId="3">'April'!$AM$15</definedName>
    <definedName name="Karfreitag_1" localSheetId="7">'August'!$AM$15</definedName>
    <definedName name="Karfreitag_1" localSheetId="11">'Dezember'!$AM$15</definedName>
    <definedName name="Karfreitag_1" localSheetId="1">'Februar'!$AM$15</definedName>
    <definedName name="Karfreitag_1" localSheetId="6">'Juli'!$AM$15</definedName>
    <definedName name="Karfreitag_1" localSheetId="5">'Juni'!$AM$15</definedName>
    <definedName name="Karfreitag_1" localSheetId="4">'Mai'!$AM$15</definedName>
    <definedName name="Karfreitag_1" localSheetId="2">'März'!$AM$15</definedName>
    <definedName name="Karfreitag_1" localSheetId="10">'November'!$AM$15</definedName>
    <definedName name="Karfreitag_1" localSheetId="9">'Oktober'!$AM$15</definedName>
    <definedName name="Karfreitag_1" localSheetId="8">'September'!$AM$15</definedName>
    <definedName name="Karfreitag_1">'Januar'!$AM$15</definedName>
    <definedName name="Logo_1">'Januar'!$N$5</definedName>
    <definedName name="Logo_10">'Oktober'!$N$5</definedName>
    <definedName name="Logo_11">'November'!$N$5</definedName>
    <definedName name="Logo_12">'Dezember'!$N$5</definedName>
    <definedName name="Logo_2">'Februar'!$N$5</definedName>
    <definedName name="Logo_3">'März'!$N$5</definedName>
    <definedName name="Logo_4">'April'!$N$5</definedName>
    <definedName name="Logo_5">'Mai'!$N$5</definedName>
    <definedName name="Logo_6">'Juni'!$N$5</definedName>
    <definedName name="Logo_7">'Juli'!$N$5</definedName>
    <definedName name="Logo_8">'August'!$N$5</definedName>
    <definedName name="Logo_9">'September'!$N$5</definedName>
    <definedName name="Maria_Himmelfahrt_1" localSheetId="3">'April'!$AM$34</definedName>
    <definedName name="Maria_Himmelfahrt_1" localSheetId="7">'August'!$AM$34</definedName>
    <definedName name="Maria_Himmelfahrt_1" localSheetId="11">'Dezember'!$AM$34</definedName>
    <definedName name="Maria_Himmelfahrt_1" localSheetId="1">'Februar'!$AM$34</definedName>
    <definedName name="Maria_Himmelfahrt_1" localSheetId="6">'Juli'!$AM$34</definedName>
    <definedName name="Maria_Himmelfahrt_1" localSheetId="5">'Juni'!$AM$34</definedName>
    <definedName name="Maria_Himmelfahrt_1" localSheetId="4">'Mai'!$AM$34</definedName>
    <definedName name="Maria_Himmelfahrt_1" localSheetId="2">'März'!$AM$34</definedName>
    <definedName name="Maria_Himmelfahrt_1" localSheetId="10">'November'!$AM$34</definedName>
    <definedName name="Maria_Himmelfahrt_1" localSheetId="9">'Oktober'!$AM$34</definedName>
    <definedName name="Maria_Himmelfahrt_1" localSheetId="8">'September'!$AM$34</definedName>
    <definedName name="Maria_Himmelfahrt_1">'Januar'!$AM$34</definedName>
    <definedName name="Nachtstd_25_1" localSheetId="3">'April'!$J$45</definedName>
    <definedName name="Nachtstd_25_1" localSheetId="7">'August'!$J$45</definedName>
    <definedName name="Nachtstd_25_1" localSheetId="11">'Dezember'!$J$45</definedName>
    <definedName name="Nachtstd_25_1" localSheetId="1">'Februar'!$J$45</definedName>
    <definedName name="Nachtstd_25_1" localSheetId="6">'Juli'!$J$45</definedName>
    <definedName name="Nachtstd_25_1" localSheetId="5">'Juni'!$J$45</definedName>
    <definedName name="Nachtstd_25_1" localSheetId="4">'Mai'!$J$45</definedName>
    <definedName name="Nachtstd_25_1" localSheetId="2">'März'!$J$45</definedName>
    <definedName name="Nachtstd_25_1" localSheetId="10">'November'!$J$45</definedName>
    <definedName name="Nachtstd_25_1" localSheetId="9">'Oktober'!$J$45</definedName>
    <definedName name="Nachtstd_25_1" localSheetId="8">'September'!$J$45</definedName>
    <definedName name="Nachtstd_25_1">'Januar'!$J$45</definedName>
    <definedName name="Nachtstd_40_1" localSheetId="3">'April'!$K$45</definedName>
    <definedName name="Nachtstd_40_1" localSheetId="7">'August'!$K$45</definedName>
    <definedName name="Nachtstd_40_1" localSheetId="11">'Dezember'!$K$45</definedName>
    <definedName name="Nachtstd_40_1" localSheetId="1">'Februar'!$K$45</definedName>
    <definedName name="Nachtstd_40_1" localSheetId="6">'Juli'!$K$45</definedName>
    <definedName name="Nachtstd_40_1" localSheetId="5">'Juni'!$K$45</definedName>
    <definedName name="Nachtstd_40_1" localSheetId="4">'Mai'!$K$45</definedName>
    <definedName name="Nachtstd_40_1" localSheetId="2">'März'!$K$45</definedName>
    <definedName name="Nachtstd_40_1" localSheetId="10">'November'!$K$45</definedName>
    <definedName name="Nachtstd_40_1" localSheetId="9">'Oktober'!$K$45</definedName>
    <definedName name="Nachtstd_40_1" localSheetId="8">'September'!$K$45</definedName>
    <definedName name="Nachtstd_40_1">'Januar'!$K$45</definedName>
    <definedName name="Neujahr_1" localSheetId="3">'April'!$AM$14</definedName>
    <definedName name="Neujahr_1" localSheetId="7">'August'!$AM$14</definedName>
    <definedName name="Neujahr_1" localSheetId="11">'Dezember'!$AM$14</definedName>
    <definedName name="Neujahr_1" localSheetId="1">'Februar'!$AM$14</definedName>
    <definedName name="Neujahr_1" localSheetId="6">'Juli'!$AM$14</definedName>
    <definedName name="Neujahr_1" localSheetId="5">'Juni'!$AM$14</definedName>
    <definedName name="Neujahr_1" localSheetId="4">'Mai'!$AM$14</definedName>
    <definedName name="Neujahr_1" localSheetId="2">'März'!$AM$14</definedName>
    <definedName name="Neujahr_1" localSheetId="10">'November'!$AM$14</definedName>
    <definedName name="Neujahr_1" localSheetId="9">'Oktober'!$AM$14</definedName>
    <definedName name="Neujahr_1" localSheetId="8">'September'!$AM$14</definedName>
    <definedName name="Neujahr_1">'Januar'!$AM$14</definedName>
    <definedName name="Ostermontag_1" localSheetId="3">'April'!$AM$16</definedName>
    <definedName name="Ostermontag_1" localSheetId="7">'August'!$AM$16</definedName>
    <definedName name="Ostermontag_1" localSheetId="11">'Dezember'!$AM$16</definedName>
    <definedName name="Ostermontag_1" localSheetId="1">'Februar'!$AM$16</definedName>
    <definedName name="Ostermontag_1" localSheetId="6">'Juli'!$AM$16</definedName>
    <definedName name="Ostermontag_1" localSheetId="5">'Juni'!$AM$16</definedName>
    <definedName name="Ostermontag_1" localSheetId="4">'Mai'!$AM$16</definedName>
    <definedName name="Ostermontag_1" localSheetId="2">'März'!$AM$16</definedName>
    <definedName name="Ostermontag_1" localSheetId="10">'November'!$AM$16</definedName>
    <definedName name="Ostermontag_1" localSheetId="9">'Oktober'!$AM$16</definedName>
    <definedName name="Ostermontag_1" localSheetId="8">'September'!$AM$16</definedName>
    <definedName name="Ostermontag_1">'Januar'!$AM$16</definedName>
    <definedName name="Ostersonntag_1" localSheetId="3">'April'!$AM$38</definedName>
    <definedName name="Ostersonntag_1" localSheetId="7">'August'!$AM$38</definedName>
    <definedName name="Ostersonntag_1" localSheetId="11">'Dezember'!$AM$38</definedName>
    <definedName name="Ostersonntag_1" localSheetId="1">'Februar'!$AM$38</definedName>
    <definedName name="Ostersonntag_1" localSheetId="6">'Juli'!$AM$38</definedName>
    <definedName name="Ostersonntag_1" localSheetId="5">'Juni'!$AM$38</definedName>
    <definedName name="Ostersonntag_1" localSheetId="4">'Mai'!$AM$38</definedName>
    <definedName name="Ostersonntag_1" localSheetId="2">'März'!$AM$38</definedName>
    <definedName name="Ostersonntag_1" localSheetId="10">'November'!$AM$38</definedName>
    <definedName name="Ostersonntag_1" localSheetId="9">'Oktober'!$AM$38</definedName>
    <definedName name="Ostersonntag_1" localSheetId="8">'September'!$AM$38</definedName>
    <definedName name="Ostersonntag_1">'Januar'!$AM$38</definedName>
    <definedName name="Pfingstmontag_1" localSheetId="3">'April'!$AM$19</definedName>
    <definedName name="Pfingstmontag_1" localSheetId="7">'August'!$AM$19</definedName>
    <definedName name="Pfingstmontag_1" localSheetId="11">'Dezember'!$AM$19</definedName>
    <definedName name="Pfingstmontag_1" localSheetId="1">'Februar'!$AM$19</definedName>
    <definedName name="Pfingstmontag_1" localSheetId="6">'Juli'!$AM$19</definedName>
    <definedName name="Pfingstmontag_1" localSheetId="5">'Juni'!$AM$19</definedName>
    <definedName name="Pfingstmontag_1" localSheetId="4">'Mai'!$AM$19</definedName>
    <definedName name="Pfingstmontag_1" localSheetId="2">'März'!$AM$19</definedName>
    <definedName name="Pfingstmontag_1" localSheetId="10">'November'!$AM$19</definedName>
    <definedName name="Pfingstmontag_1" localSheetId="9">'Oktober'!$AM$19</definedName>
    <definedName name="Pfingstmontag_1" localSheetId="8">'September'!$AM$19</definedName>
    <definedName name="Pfingstmontag_1">'Januar'!$AM$19</definedName>
    <definedName name="Pfingstsonntag_1" localSheetId="3">'April'!$AM$39</definedName>
    <definedName name="Pfingstsonntag_1" localSheetId="7">'August'!$AM$39</definedName>
    <definedName name="Pfingstsonntag_1" localSheetId="11">'Dezember'!$AM$39</definedName>
    <definedName name="Pfingstsonntag_1" localSheetId="1">'Februar'!$AM$39</definedName>
    <definedName name="Pfingstsonntag_1" localSheetId="6">'Juli'!$AM$39</definedName>
    <definedName name="Pfingstsonntag_1" localSheetId="5">'Juni'!$AM$39</definedName>
    <definedName name="Pfingstsonntag_1" localSheetId="4">'Mai'!$AM$39</definedName>
    <definedName name="Pfingstsonntag_1" localSheetId="2">'März'!$AM$39</definedName>
    <definedName name="Pfingstsonntag_1" localSheetId="10">'November'!$AM$39</definedName>
    <definedName name="Pfingstsonntag_1" localSheetId="9">'Oktober'!$AM$39</definedName>
    <definedName name="Pfingstsonntag_1" localSheetId="8">'September'!$AM$39</definedName>
    <definedName name="Pfingstsonntag_1">'Januar'!$AM$39</definedName>
    <definedName name="Refomationstag_1" localSheetId="3">'April'!$AM$35</definedName>
    <definedName name="Refomationstag_1" localSheetId="7">'August'!$AM$35</definedName>
    <definedName name="Refomationstag_1" localSheetId="11">'Dezember'!$AM$35</definedName>
    <definedName name="Refomationstag_1" localSheetId="1">'Februar'!$AM$35</definedName>
    <definedName name="Refomationstag_1" localSheetId="6">'Juli'!$AM$35</definedName>
    <definedName name="Refomationstag_1" localSheetId="5">'Juni'!$AM$35</definedName>
    <definedName name="Refomationstag_1" localSheetId="4">'Mai'!$AM$35</definedName>
    <definedName name="Refomationstag_1" localSheetId="2">'März'!$AM$35</definedName>
    <definedName name="Refomationstag_1" localSheetId="10">'November'!$AM$35</definedName>
    <definedName name="Refomationstag_1" localSheetId="9">'Oktober'!$AM$35</definedName>
    <definedName name="Refomationstag_1" localSheetId="8">'September'!$AM$35</definedName>
    <definedName name="Refomationstag_1">'Januar'!$AM$35</definedName>
    <definedName name="Sonntagsstd_1" localSheetId="3">'April'!$L$45</definedName>
    <definedName name="Sonntagsstd_1" localSheetId="7">'August'!$L$45</definedName>
    <definedName name="Sonntagsstd_1" localSheetId="11">'Dezember'!$L$45</definedName>
    <definedName name="Sonntagsstd_1" localSheetId="1">'Februar'!$L$45</definedName>
    <definedName name="Sonntagsstd_1" localSheetId="6">'Juli'!$L$45</definedName>
    <definedName name="Sonntagsstd_1" localSheetId="5">'Juni'!$L$45</definedName>
    <definedName name="Sonntagsstd_1" localSheetId="4">'Mai'!$L$45</definedName>
    <definedName name="Sonntagsstd_1" localSheetId="2">'März'!$L$45</definedName>
    <definedName name="Sonntagsstd_1" localSheetId="10">'November'!$L$45</definedName>
    <definedName name="Sonntagsstd_1" localSheetId="9">'Oktober'!$L$45</definedName>
    <definedName name="Sonntagsstd_1" localSheetId="8">'September'!$L$45</definedName>
    <definedName name="Sonntagsstd_1">'Januar'!$L$45</definedName>
    <definedName name="Stunden_1" localSheetId="3">'April'!$I$45</definedName>
    <definedName name="Stunden_1" localSheetId="7">'August'!$I$45</definedName>
    <definedName name="Stunden_1" localSheetId="11">'Dezember'!$I$45</definedName>
    <definedName name="Stunden_1" localSheetId="1">'Februar'!$I$45</definedName>
    <definedName name="Stunden_1" localSheetId="6">'Juli'!$I$45</definedName>
    <definedName name="Stunden_1" localSheetId="5">'Juni'!$I$45</definedName>
    <definedName name="Stunden_1" localSheetId="4">'Mai'!$I$45</definedName>
    <definedName name="Stunden_1" localSheetId="2">'März'!$I$45</definedName>
    <definedName name="Stunden_1" localSheetId="10">'November'!$I$45</definedName>
    <definedName name="Stunden_1" localSheetId="9">'Oktober'!$I$45</definedName>
    <definedName name="Stunden_1" localSheetId="8">'September'!$I$45</definedName>
    <definedName name="Stunden_1">'Januar'!$I$45</definedName>
    <definedName name="Stundenlohn_1" localSheetId="3">'April'!$L$10</definedName>
    <definedName name="Stundenlohn_1" localSheetId="7">'August'!$L$10</definedName>
    <definedName name="Stundenlohn_1" localSheetId="11">'Dezember'!$L$10</definedName>
    <definedName name="Stundenlohn_1" localSheetId="1">'Februar'!$L$10</definedName>
    <definedName name="Stundenlohn_1" localSheetId="6">'Juli'!$L$10</definedName>
    <definedName name="Stundenlohn_1" localSheetId="5">'Juni'!$L$10</definedName>
    <definedName name="Stundenlohn_1" localSheetId="4">'Mai'!$L$10</definedName>
    <definedName name="Stundenlohn_1" localSheetId="2">'März'!$L$10</definedName>
    <definedName name="Stundenlohn_1" localSheetId="10">'November'!$L$10</definedName>
    <definedName name="Stundenlohn_1" localSheetId="9">'Oktober'!$L$10</definedName>
    <definedName name="Stundenlohn_1" localSheetId="8">'September'!$L$10</definedName>
    <definedName name="Stundenlohn_1">'Januar'!$L$10</definedName>
    <definedName name="Sylvester_1" localSheetId="3">'April'!$AM$24</definedName>
    <definedName name="Sylvester_1" localSheetId="7">'August'!$AM$24</definedName>
    <definedName name="Sylvester_1" localSheetId="11">'Dezember'!$AM$24</definedName>
    <definedName name="Sylvester_1" localSheetId="1">'Februar'!$AM$24</definedName>
    <definedName name="Sylvester_1" localSheetId="6">'Juli'!$AM$24</definedName>
    <definedName name="Sylvester_1" localSheetId="5">'Juni'!$AM$24</definedName>
    <definedName name="Sylvester_1" localSheetId="4">'Mai'!$AM$24</definedName>
    <definedName name="Sylvester_1" localSheetId="2">'März'!$AM$24</definedName>
    <definedName name="Sylvester_1" localSheetId="10">'November'!$AM$24</definedName>
    <definedName name="Sylvester_1" localSheetId="9">'Oktober'!$AM$24</definedName>
    <definedName name="Sylvester_1" localSheetId="8">'September'!$AM$24</definedName>
    <definedName name="Sylvester_1">'Januar'!$AM$24</definedName>
    <definedName name="Tag_der_Arbeit_1" localSheetId="3">'April'!$AM$17</definedName>
    <definedName name="Tag_der_Arbeit_1" localSheetId="7">'August'!$AM$17</definedName>
    <definedName name="Tag_der_Arbeit_1" localSheetId="11">'Dezember'!$AM$17</definedName>
    <definedName name="Tag_der_Arbeit_1" localSheetId="1">'Februar'!$AM$17</definedName>
    <definedName name="Tag_der_Arbeit_1" localSheetId="6">'Juli'!$AM$17</definedName>
    <definedName name="Tag_der_Arbeit_1" localSheetId="5">'Juni'!$AM$17</definedName>
    <definedName name="Tag_der_Arbeit_1" localSheetId="4">'Mai'!$AM$17</definedName>
    <definedName name="Tag_der_Arbeit_1" localSheetId="2">'März'!$AM$17</definedName>
    <definedName name="Tag_der_Arbeit_1" localSheetId="10">'November'!$AM$17</definedName>
    <definedName name="Tag_der_Arbeit_1" localSheetId="9">'Oktober'!$AM$17</definedName>
    <definedName name="Tag_der_Arbeit_1" localSheetId="8">'September'!$AM$17</definedName>
    <definedName name="Tag_der_Arbeit_1">'Januar'!$AM$17</definedName>
    <definedName name="Tag_der_Einheit_1" localSheetId="3">'April'!$AM$20</definedName>
    <definedName name="Tag_der_Einheit_1" localSheetId="7">'August'!$AM$20</definedName>
    <definedName name="Tag_der_Einheit_1" localSheetId="11">'Dezember'!$AM$20</definedName>
    <definedName name="Tag_der_Einheit_1" localSheetId="1">'Februar'!$AM$20</definedName>
    <definedName name="Tag_der_Einheit_1" localSheetId="6">'Juli'!$AM$20</definedName>
    <definedName name="Tag_der_Einheit_1" localSheetId="5">'Juni'!$AM$20</definedName>
    <definedName name="Tag_der_Einheit_1" localSheetId="4">'Mai'!$AM$20</definedName>
    <definedName name="Tag_der_Einheit_1" localSheetId="2">'März'!$AM$20</definedName>
    <definedName name="Tag_der_Einheit_1" localSheetId="10">'November'!$AM$20</definedName>
    <definedName name="Tag_der_Einheit_1" localSheetId="9">'Oktober'!$AM$20</definedName>
    <definedName name="Tag_der_Einheit_1" localSheetId="8">'September'!$AM$20</definedName>
    <definedName name="Tag_der_Einheit_1">'Januar'!$AM$20</definedName>
    <definedName name="Weihnachtstag_1_1" localSheetId="3">'April'!$AM$22</definedName>
    <definedName name="Weihnachtstag_1_1" localSheetId="7">'August'!$AM$22</definedName>
    <definedName name="Weihnachtstag_1_1" localSheetId="11">'Dezember'!$AM$22</definedName>
    <definedName name="Weihnachtstag_1_1" localSheetId="1">'Februar'!$AM$22</definedName>
    <definedName name="Weihnachtstag_1_1" localSheetId="6">'Juli'!$AM$22</definedName>
    <definedName name="Weihnachtstag_1_1" localSheetId="5">'Juni'!$AM$22</definedName>
    <definedName name="Weihnachtstag_1_1" localSheetId="4">'Mai'!$AM$22</definedName>
    <definedName name="Weihnachtstag_1_1" localSheetId="2">'März'!$AM$22</definedName>
    <definedName name="Weihnachtstag_1_1" localSheetId="10">'November'!$AM$22</definedName>
    <definedName name="Weihnachtstag_1_1" localSheetId="9">'Oktober'!$AM$22</definedName>
    <definedName name="Weihnachtstag_1_1" localSheetId="8">'September'!$AM$22</definedName>
    <definedName name="Weihnachtstag_1_1">'Januar'!$AM$22</definedName>
    <definedName name="Weihnachtstag_2_1" localSheetId="3">'April'!$AM$23</definedName>
    <definedName name="Weihnachtstag_2_1" localSheetId="7">'August'!$AM$23</definedName>
    <definedName name="Weihnachtstag_2_1" localSheetId="11">'Dezember'!$AM$23</definedName>
    <definedName name="Weihnachtstag_2_1" localSheetId="1">'Februar'!$AM$23</definedName>
    <definedName name="Weihnachtstag_2_1" localSheetId="6">'Juli'!$AM$23</definedName>
    <definedName name="Weihnachtstag_2_1" localSheetId="5">'Juni'!$AM$23</definedName>
    <definedName name="Weihnachtstag_2_1" localSheetId="4">'Mai'!$AM$23</definedName>
    <definedName name="Weihnachtstag_2_1" localSheetId="2">'März'!$AM$23</definedName>
    <definedName name="Weihnachtstag_2_1" localSheetId="10">'November'!$AM$23</definedName>
    <definedName name="Weihnachtstag_2_1" localSheetId="9">'Oktober'!$AM$23</definedName>
    <definedName name="Weihnachtstag_2_1" localSheetId="8">'September'!$AM$23</definedName>
    <definedName name="Weihnachtstag_2_1">'Januar'!$AM$23</definedName>
  </definedNames>
  <calcPr fullCalcOnLoad="1"/>
</workbook>
</file>

<file path=xl/sharedStrings.xml><?xml version="1.0" encoding="utf-8"?>
<sst xmlns="http://schemas.openxmlformats.org/spreadsheetml/2006/main" count="901" uniqueCount="71">
  <si>
    <t>Neujahr</t>
  </si>
  <si>
    <t>Karfreitag</t>
  </si>
  <si>
    <t>Ostersonntag</t>
  </si>
  <si>
    <t>Ostermontag</t>
  </si>
  <si>
    <t xml:space="preserve">Erster Tag des Monats:  </t>
  </si>
  <si>
    <t xml:space="preserve">Stundenlohn:   </t>
  </si>
  <si>
    <t>Tag der Arbeit</t>
  </si>
  <si>
    <t>Christi Himmelfahrt</t>
  </si>
  <si>
    <t>Pfingstmontag</t>
  </si>
  <si>
    <t>Tag der deutschen Einheit</t>
  </si>
  <si>
    <t>Weihnachten (1. Weihnachtsfeiertag)</t>
  </si>
  <si>
    <t>Nachtstunden zu 25%</t>
  </si>
  <si>
    <t>Stephanstag (2. Weihnachtsfeiertag)</t>
  </si>
  <si>
    <t>Nachtstunden zu 40%</t>
  </si>
  <si>
    <t>Sonntagsstunden zu 50%</t>
  </si>
  <si>
    <t>Feiertagsstunden zu 125%</t>
  </si>
  <si>
    <t>Feiertagsstunden zu 150%</t>
  </si>
  <si>
    <t>Gehalt</t>
  </si>
  <si>
    <t>STUNDENTABELLE</t>
  </si>
  <si>
    <t>Name Firma:</t>
  </si>
  <si>
    <t xml:space="preserve">Name Arbeitnehmer:  </t>
  </si>
  <si>
    <t>Anschrift Firma:</t>
  </si>
  <si>
    <t xml:space="preserve">Anschrift Arbeitnehmer:  </t>
  </si>
  <si>
    <t>DATUM</t>
  </si>
  <si>
    <t>BEGINN</t>
  </si>
  <si>
    <t>ENDE</t>
  </si>
  <si>
    <t>STUNDEN</t>
  </si>
  <si>
    <t>TOTAL</t>
  </si>
  <si>
    <t>NACHTSTD.</t>
  </si>
  <si>
    <t>SONNTAGSSTD.</t>
  </si>
  <si>
    <t>FEIERTAGSSTD.</t>
  </si>
  <si>
    <t>GESAMTBERECHNUNG</t>
  </si>
  <si>
    <t>SUMME</t>
  </si>
  <si>
    <t>SUMMEN</t>
  </si>
  <si>
    <t>Heiligabend (14 -24 Uhr)</t>
  </si>
  <si>
    <t>%</t>
  </si>
  <si>
    <t>Heilige Drei Könige</t>
  </si>
  <si>
    <t>Fronleichnam</t>
  </si>
  <si>
    <t>Maria Himmelfahrt</t>
  </si>
  <si>
    <t>Allerheiligen</t>
  </si>
  <si>
    <t>Bundesuneinheitliche Feiertage</t>
  </si>
  <si>
    <t>Bundeseinheitliche Feiertage</t>
  </si>
  <si>
    <t>Reformationstag</t>
  </si>
  <si>
    <t>Friedensfest</t>
  </si>
  <si>
    <t>Buß- und Bettag</t>
  </si>
  <si>
    <t xml:space="preserve"> </t>
  </si>
  <si>
    <r>
      <t xml:space="preserve">Um einen dieser bundesunheitlichen Feiertage zu ignorieren, </t>
    </r>
    <r>
      <rPr>
        <b/>
        <sz val="10"/>
        <rFont val="Arial"/>
        <family val="2"/>
      </rPr>
      <t>entfernen Sie das Datum</t>
    </r>
    <r>
      <rPr>
        <sz val="10"/>
        <rFont val="Arial"/>
        <family val="2"/>
      </rPr>
      <t xml:space="preserve"> bei dem jeweiligen Eintrag.</t>
    </r>
  </si>
  <si>
    <r>
      <t xml:space="preserve">Diese Einstellungen werden vom Monat </t>
    </r>
    <r>
      <rPr>
        <b/>
        <sz val="10"/>
        <rFont val="Arial"/>
        <family val="2"/>
      </rPr>
      <t>Januar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Folgemonate übertragen</t>
    </r>
    <r>
      <rPr>
        <sz val="10"/>
        <rFont val="Arial"/>
        <family val="2"/>
      </rPr>
      <t>.</t>
    </r>
  </si>
  <si>
    <t>Pfingstsonntag</t>
  </si>
  <si>
    <t>Sonntag</t>
  </si>
  <si>
    <t>Feiertag</t>
  </si>
  <si>
    <t>vor
Sonntag</t>
  </si>
  <si>
    <t>vor
Feiertag</t>
  </si>
  <si>
    <t>vor
besond.
Feritag</t>
  </si>
  <si>
    <t>EINGETRAGEN</t>
  </si>
  <si>
    <t>AM</t>
  </si>
  <si>
    <t>PAUSE</t>
  </si>
  <si>
    <t>ARBEITSZEIT</t>
  </si>
  <si>
    <t>OK</t>
  </si>
  <si>
    <t>Keine Zulagen</t>
  </si>
  <si>
    <t>wegen</t>
  </si>
  <si>
    <t>P. von</t>
  </si>
  <si>
    <t>P. bis</t>
  </si>
  <si>
    <t>von</t>
  </si>
  <si>
    <t>bis</t>
  </si>
  <si>
    <t>Zulagen</t>
  </si>
  <si>
    <t>vor 24.Dez</t>
  </si>
  <si>
    <t>vor 31.Dez</t>
  </si>
  <si>
    <t>besond.
Feiertag</t>
  </si>
  <si>
    <t>Silvester (14 - 24 Uhr)</t>
  </si>
  <si>
    <t>Letzte Aktualisierung: 09.01.2018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</si>
</sst>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[$€-407];[Red]\-#,##0.00\ [$€-407]"/>
    <numFmt numFmtId="181" formatCode="dd/mm/yy"/>
    <numFmt numFmtId="182" formatCode="#,##0.00\ [$€-407];\-#,##0.00\ [$€-407]"/>
    <numFmt numFmtId="183" formatCode="[hh]:mm"/>
    <numFmt numFmtId="184" formatCode="[$-407]dddd\,\ d\.\ mmmm\ yyyy"/>
    <numFmt numFmtId="185" formatCode="#,##0.00_ ;[Red]\-#,##0.00\ "/>
    <numFmt numFmtId="186" formatCode="dd/\ mm/yy"/>
    <numFmt numFmtId="187" formatCode="dd/\ mm\ yy"/>
    <numFmt numFmtId="188" formatCode="mm\,dd\,yy"/>
    <numFmt numFmtId="189" formatCode="dd\,mm\,yy"/>
    <numFmt numFmtId="190" formatCode="dd/mm\ yy"/>
    <numFmt numFmtId="191" formatCode="[$-C07]dddd\,\ dd\.\ mmmm\ yyyy"/>
    <numFmt numFmtId="192" formatCode="mmm/yyyy"/>
    <numFmt numFmtId="193" formatCode="0.0000"/>
    <numFmt numFmtId="194" formatCode="0.000"/>
  </numFmts>
  <fonts count="4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14" fontId="1" fillId="31" borderId="0" applyBorder="0" applyAlignment="0" applyProtection="0"/>
    <xf numFmtId="20" fontId="1" fillId="31" borderId="0" applyBorder="0" applyProtection="0">
      <alignment horizontal="center"/>
    </xf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9" applyNumberFormat="0" applyAlignment="0" applyProtection="0"/>
  </cellStyleXfs>
  <cellXfs count="197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Fill="1" applyAlignment="1">
      <alignment/>
    </xf>
    <xf numFmtId="20" fontId="5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34" borderId="0" xfId="0" applyNumberFormat="1" applyFill="1" applyBorder="1" applyAlignment="1">
      <alignment/>
    </xf>
    <xf numFmtId="185" fontId="1" fillId="0" borderId="0" xfId="0" applyNumberFormat="1" applyFont="1" applyBorder="1" applyAlignment="1">
      <alignment/>
    </xf>
    <xf numFmtId="14" fontId="2" fillId="35" borderId="0" xfId="0" applyNumberFormat="1" applyFont="1" applyFill="1" applyBorder="1" applyAlignment="1">
      <alignment/>
    </xf>
    <xf numFmtId="20" fontId="2" fillId="35" borderId="0" xfId="0" applyNumberFormat="1" applyFont="1" applyFill="1" applyBorder="1" applyAlignment="1">
      <alignment horizontal="center"/>
    </xf>
    <xf numFmtId="183" fontId="2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20" fontId="0" fillId="34" borderId="10" xfId="0" applyNumberFormat="1" applyFill="1" applyBorder="1" applyAlignment="1">
      <alignment/>
    </xf>
    <xf numFmtId="0" fontId="1" fillId="35" borderId="11" xfId="0" applyNumberFormat="1" applyFont="1" applyFill="1" applyBorder="1" applyAlignment="1" applyProtection="1">
      <alignment horizontal="left" vertical="center" indent="1"/>
      <protection/>
    </xf>
    <xf numFmtId="185" fontId="0" fillId="0" borderId="12" xfId="0" applyNumberFormat="1" applyFont="1" applyBorder="1" applyAlignment="1" applyProtection="1">
      <alignment horizontal="right" vertical="center" indent="1"/>
      <protection/>
    </xf>
    <xf numFmtId="0" fontId="1" fillId="35" borderId="13" xfId="0" applyNumberFormat="1" applyFont="1" applyFill="1" applyBorder="1" applyAlignment="1" applyProtection="1">
      <alignment horizontal="left" vertical="center" indent="1"/>
      <protection/>
    </xf>
    <xf numFmtId="185" fontId="0" fillId="0" borderId="14" xfId="0" applyNumberFormat="1" applyFont="1" applyBorder="1" applyAlignment="1" applyProtection="1">
      <alignment horizontal="right" vertical="center" indent="1"/>
      <protection/>
    </xf>
    <xf numFmtId="0" fontId="1" fillId="35" borderId="13" xfId="0" applyFont="1" applyFill="1" applyBorder="1" applyAlignment="1" applyProtection="1">
      <alignment horizontal="left" vertical="center" indent="1"/>
      <protection/>
    </xf>
    <xf numFmtId="0" fontId="1" fillId="35" borderId="15" xfId="0" applyFont="1" applyFill="1" applyBorder="1" applyAlignment="1" applyProtection="1">
      <alignment horizontal="left" vertical="center" indent="1"/>
      <protection/>
    </xf>
    <xf numFmtId="185" fontId="0" fillId="0" borderId="16" xfId="0" applyNumberFormat="1" applyFont="1" applyBorder="1" applyAlignment="1" applyProtection="1">
      <alignment horizontal="right" vertical="center" indent="1"/>
      <protection/>
    </xf>
    <xf numFmtId="0" fontId="0" fillId="35" borderId="17" xfId="0" applyNumberFormat="1" applyFill="1" applyBorder="1" applyAlignment="1" applyProtection="1">
      <alignment horizontal="left"/>
      <protection/>
    </xf>
    <xf numFmtId="185" fontId="0" fillId="0" borderId="18" xfId="0" applyNumberFormat="1" applyFont="1" applyBorder="1" applyAlignment="1" applyProtection="1">
      <alignment vertical="center"/>
      <protection/>
    </xf>
    <xf numFmtId="0" fontId="0" fillId="35" borderId="15" xfId="0" applyNumberFormat="1" applyFill="1" applyBorder="1" applyAlignment="1" applyProtection="1">
      <alignment horizontal="left"/>
      <protection/>
    </xf>
    <xf numFmtId="185" fontId="0" fillId="0" borderId="10" xfId="0" applyNumberFormat="1" applyFont="1" applyBorder="1" applyAlignment="1" applyProtection="1">
      <alignment vertical="center"/>
      <protection/>
    </xf>
    <xf numFmtId="0" fontId="0" fillId="35" borderId="19" xfId="0" applyNumberFormat="1" applyFill="1" applyBorder="1" applyAlignment="1" applyProtection="1">
      <alignment horizontal="left"/>
      <protection/>
    </xf>
    <xf numFmtId="185" fontId="0" fillId="0" borderId="20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>
      <alignment/>
    </xf>
    <xf numFmtId="2" fontId="0" fillId="35" borderId="15" xfId="0" applyNumberFormat="1" applyFill="1" applyBorder="1" applyAlignment="1" applyProtection="1">
      <alignment horizontal="left"/>
      <protection/>
    </xf>
    <xf numFmtId="185" fontId="0" fillId="0" borderId="10" xfId="0" applyNumberForma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 vertical="center" wrapText="1" indent="1"/>
      <protection/>
    </xf>
    <xf numFmtId="181" fontId="0" fillId="0" borderId="22" xfId="0" applyNumberFormat="1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 wrapText="1" indent="1"/>
      <protection/>
    </xf>
    <xf numFmtId="181" fontId="0" fillId="0" borderId="0" xfId="0" applyNumberFormat="1" applyFont="1" applyBorder="1" applyAlignment="1" applyProtection="1">
      <alignment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20" fontId="0" fillId="0" borderId="15" xfId="0" applyNumberFormat="1" applyBorder="1" applyAlignment="1" applyProtection="1">
      <alignment horizontal="left" vertical="center" indent="1"/>
      <protection/>
    </xf>
    <xf numFmtId="20" fontId="0" fillId="0" borderId="21" xfId="0" applyNumberFormat="1" applyBorder="1" applyAlignment="1" applyProtection="1">
      <alignment horizontal="left" vertical="center" indent="1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20" fontId="0" fillId="0" borderId="19" xfId="0" applyNumberFormat="1" applyBorder="1" applyAlignment="1" applyProtection="1">
      <alignment horizontal="left" vertical="center" indent="1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1" fontId="0" fillId="0" borderId="22" xfId="0" applyNumberFormat="1" applyFont="1" applyBorder="1" applyAlignment="1" applyProtection="1">
      <alignment vertical="center"/>
      <protection locked="0"/>
    </xf>
    <xf numFmtId="181" fontId="0" fillId="0" borderId="0" xfId="0" applyNumberFormat="1" applyFon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0" fillId="0" borderId="24" xfId="0" applyNumberFormat="1" applyBorder="1" applyAlignment="1" applyProtection="1">
      <alignment vertical="center"/>
      <protection locked="0"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41" fillId="36" borderId="22" xfId="0" applyFont="1" applyFill="1" applyBorder="1" applyAlignment="1" applyProtection="1">
      <alignment horizontal="left" vertical="center" wrapText="1" indent="1"/>
      <protection/>
    </xf>
    <xf numFmtId="181" fontId="41" fillId="36" borderId="0" xfId="0" applyNumberFormat="1" applyFont="1" applyFill="1" applyBorder="1" applyAlignment="1" applyProtection="1">
      <alignment vertical="center" wrapText="1"/>
      <protection/>
    </xf>
    <xf numFmtId="0" fontId="41" fillId="36" borderId="0" xfId="0" applyNumberFormat="1" applyFont="1" applyFill="1" applyBorder="1" applyAlignment="1" applyProtection="1">
      <alignment horizontal="center" vertical="center"/>
      <protection/>
    </xf>
    <xf numFmtId="20" fontId="41" fillId="36" borderId="0" xfId="0" applyNumberFormat="1" applyFont="1" applyFill="1" applyAlignment="1">
      <alignment horizontal="left" vertical="center" indent="1"/>
    </xf>
    <xf numFmtId="181" fontId="41" fillId="36" borderId="0" xfId="0" applyNumberFormat="1" applyFont="1" applyFill="1" applyAlignment="1">
      <alignment vertical="center"/>
    </xf>
    <xf numFmtId="20" fontId="42" fillId="0" borderId="0" xfId="0" applyNumberFormat="1" applyFont="1" applyAlignment="1">
      <alignment/>
    </xf>
    <xf numFmtId="20" fontId="42" fillId="0" borderId="0" xfId="0" applyNumberFormat="1" applyFont="1" applyBorder="1" applyAlignment="1">
      <alignment/>
    </xf>
    <xf numFmtId="20" fontId="41" fillId="0" borderId="0" xfId="0" applyNumberFormat="1" applyFont="1" applyAlignment="1">
      <alignment/>
    </xf>
    <xf numFmtId="181" fontId="0" fillId="0" borderId="24" xfId="0" applyNumberFormat="1" applyFont="1" applyBorder="1" applyAlignment="1" applyProtection="1">
      <alignment vertical="center"/>
      <protection/>
    </xf>
    <xf numFmtId="20" fontId="0" fillId="0" borderId="25" xfId="0" applyNumberFormat="1" applyBorder="1" applyAlignment="1" applyProtection="1">
      <alignment horizontal="center" vertical="center"/>
      <protection locked="0"/>
    </xf>
    <xf numFmtId="20" fontId="0" fillId="34" borderId="25" xfId="0" applyNumberFormat="1" applyFill="1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horizontal="center" vertical="center"/>
      <protection locked="0"/>
    </xf>
    <xf numFmtId="20" fontId="0" fillId="0" borderId="27" xfId="0" applyNumberFormat="1" applyBorder="1" applyAlignment="1" applyProtection="1">
      <alignment horizontal="center" vertical="center"/>
      <protection locked="0"/>
    </xf>
    <xf numFmtId="20" fontId="0" fillId="35" borderId="27" xfId="0" applyNumberFormat="1" applyFill="1" applyBorder="1" applyAlignment="1">
      <alignment horizontal="center" vertical="center"/>
    </xf>
    <xf numFmtId="20" fontId="0" fillId="35" borderId="27" xfId="0" applyNumberFormat="1" applyFont="1" applyFill="1" applyBorder="1" applyAlignment="1">
      <alignment horizontal="center" vertical="center" wrapText="1"/>
    </xf>
    <xf numFmtId="20" fontId="0" fillId="35" borderId="28" xfId="0" applyNumberFormat="1" applyFill="1" applyBorder="1" applyAlignment="1">
      <alignment horizontal="center" vertical="center"/>
    </xf>
    <xf numFmtId="20" fontId="0" fillId="35" borderId="29" xfId="0" applyNumberFormat="1" applyFont="1" applyFill="1" applyBorder="1" applyAlignment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183" fontId="1" fillId="31" borderId="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 wrapText="1"/>
    </xf>
    <xf numFmtId="20" fontId="0" fillId="35" borderId="30" xfId="0" applyNumberFormat="1" applyFill="1" applyBorder="1" applyAlignment="1">
      <alignment horizontal="center" vertical="center"/>
    </xf>
    <xf numFmtId="20" fontId="0" fillId="35" borderId="21" xfId="0" applyNumberFormat="1" applyFill="1" applyBorder="1" applyAlignment="1">
      <alignment horizontal="center" vertical="center"/>
    </xf>
    <xf numFmtId="20" fontId="0" fillId="35" borderId="23" xfId="0" applyNumberFormat="1" applyFont="1" applyFill="1" applyBorder="1" applyAlignment="1">
      <alignment horizontal="center" vertical="center" wrapText="1"/>
    </xf>
    <xf numFmtId="20" fontId="0" fillId="35" borderId="30" xfId="0" applyNumberFormat="1" applyFont="1" applyFill="1" applyBorder="1" applyAlignment="1">
      <alignment horizontal="center" vertical="center" wrapText="1"/>
    </xf>
    <xf numFmtId="20" fontId="0" fillId="35" borderId="17" xfId="0" applyNumberFormat="1" applyFill="1" applyBorder="1" applyAlignment="1">
      <alignment horizontal="center" vertical="center"/>
    </xf>
    <xf numFmtId="20" fontId="0" fillId="35" borderId="31" xfId="0" applyNumberFormat="1" applyFill="1" applyBorder="1" applyAlignment="1">
      <alignment horizontal="center" vertical="center"/>
    </xf>
    <xf numFmtId="20" fontId="0" fillId="35" borderId="18" xfId="0" applyNumberFormat="1" applyFont="1" applyFill="1" applyBorder="1" applyAlignment="1">
      <alignment horizontal="center" vertical="center" wrapText="1"/>
    </xf>
    <xf numFmtId="20" fontId="0" fillId="35" borderId="31" xfId="0" applyNumberFormat="1" applyFont="1" applyFill="1" applyBorder="1" applyAlignment="1">
      <alignment horizontal="center" vertical="center" wrapText="1"/>
    </xf>
    <xf numFmtId="20" fontId="1" fillId="37" borderId="32" xfId="0" applyNumberFormat="1" applyFont="1" applyFill="1" applyBorder="1" applyAlignment="1" applyProtection="1">
      <alignment horizontal="left" vertical="center" indent="1"/>
      <protection/>
    </xf>
    <xf numFmtId="0" fontId="1" fillId="37" borderId="33" xfId="0" applyNumberFormat="1" applyFont="1" applyFill="1" applyBorder="1" applyAlignment="1" applyProtection="1">
      <alignment vertical="center"/>
      <protection/>
    </xf>
    <xf numFmtId="0" fontId="1" fillId="37" borderId="34" xfId="0" applyNumberFormat="1" applyFont="1" applyFill="1" applyBorder="1" applyAlignment="1" applyProtection="1">
      <alignment horizontal="center" vertical="center"/>
      <protection/>
    </xf>
    <xf numFmtId="0" fontId="1" fillId="38" borderId="19" xfId="0" applyNumberFormat="1" applyFont="1" applyFill="1" applyBorder="1" applyAlignment="1">
      <alignment horizontal="left" vertical="center" indent="1"/>
    </xf>
    <xf numFmtId="185" fontId="1" fillId="37" borderId="20" xfId="0" applyNumberFormat="1" applyFont="1" applyFill="1" applyBorder="1" applyAlignment="1">
      <alignment horizontal="right" vertical="center" indent="1"/>
    </xf>
    <xf numFmtId="20" fontId="2" fillId="38" borderId="35" xfId="0" applyNumberFormat="1" applyFont="1" applyFill="1" applyBorder="1" applyAlignment="1">
      <alignment horizontal="center" vertical="center"/>
    </xf>
    <xf numFmtId="183" fontId="1" fillId="38" borderId="36" xfId="0" applyNumberFormat="1" applyFont="1" applyFill="1" applyBorder="1" applyAlignment="1">
      <alignment horizontal="center" vertical="center"/>
    </xf>
    <xf numFmtId="183" fontId="1" fillId="38" borderId="35" xfId="0" applyNumberFormat="1" applyFont="1" applyFill="1" applyBorder="1" applyAlignment="1">
      <alignment horizontal="center" vertical="center"/>
    </xf>
    <xf numFmtId="183" fontId="1" fillId="38" borderId="37" xfId="0" applyNumberFormat="1" applyFont="1" applyFill="1" applyBorder="1" applyAlignment="1">
      <alignment horizontal="center" vertical="center"/>
    </xf>
    <xf numFmtId="20" fontId="0" fillId="36" borderId="17" xfId="0" applyNumberFormat="1" applyFill="1" applyBorder="1" applyAlignment="1" applyProtection="1">
      <alignment horizontal="center" vertical="center"/>
      <protection locked="0"/>
    </xf>
    <xf numFmtId="20" fontId="0" fillId="36" borderId="28" xfId="0" applyNumberFormat="1" applyFill="1" applyBorder="1" applyAlignment="1" applyProtection="1">
      <alignment horizontal="center" vertical="center"/>
      <protection locked="0"/>
    </xf>
    <xf numFmtId="14" fontId="0" fillId="0" borderId="25" xfId="0" applyNumberFormat="1" applyFill="1" applyBorder="1" applyAlignment="1" applyProtection="1">
      <alignment horizontal="center" vertical="center"/>
      <protection locked="0"/>
    </xf>
    <xf numFmtId="0" fontId="1" fillId="38" borderId="19" xfId="0" applyNumberFormat="1" applyFont="1" applyFill="1" applyBorder="1" applyAlignment="1">
      <alignment horizontal="left" vertical="center" indent="1"/>
    </xf>
    <xf numFmtId="2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 vertical="top"/>
    </xf>
    <xf numFmtId="183" fontId="1" fillId="0" borderId="0" xfId="0" applyNumberFormat="1" applyFont="1" applyFill="1" applyBorder="1" applyAlignment="1">
      <alignment horizontal="center" vertical="center"/>
    </xf>
    <xf numFmtId="1" fontId="0" fillId="35" borderId="38" xfId="0" applyNumberFormat="1" applyFont="1" applyFill="1" applyBorder="1" applyAlignment="1">
      <alignment horizontal="center" vertical="center" wrapText="1"/>
    </xf>
    <xf numFmtId="1" fontId="0" fillId="35" borderId="15" xfId="0" applyNumberFormat="1" applyFont="1" applyFill="1" applyBorder="1" applyAlignment="1">
      <alignment horizontal="center" vertical="center" wrapText="1"/>
    </xf>
    <xf numFmtId="20" fontId="0" fillId="0" borderId="17" xfId="0" applyNumberFormat="1" applyBorder="1" applyAlignment="1" applyProtection="1">
      <alignment horizontal="center" vertical="center"/>
      <protection locked="0"/>
    </xf>
    <xf numFmtId="20" fontId="0" fillId="0" borderId="28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Fill="1" applyBorder="1" applyAlignment="1" applyProtection="1">
      <alignment horizontal="center" vertical="center"/>
      <protection locked="0"/>
    </xf>
    <xf numFmtId="20" fontId="0" fillId="35" borderId="25" xfId="0" applyNumberFormat="1" applyFill="1" applyBorder="1" applyAlignment="1">
      <alignment horizontal="center" vertical="center"/>
    </xf>
    <xf numFmtId="0" fontId="0" fillId="0" borderId="26" xfId="0" applyNumberFormat="1" applyBorder="1" applyAlignment="1" applyProtection="1">
      <alignment horizontal="center" vertical="center"/>
      <protection locked="0"/>
    </xf>
    <xf numFmtId="194" fontId="0" fillId="35" borderId="10" xfId="0" applyNumberFormat="1" applyFont="1" applyFill="1" applyBorder="1" applyAlignment="1">
      <alignment horizontal="center" vertical="center" wrapText="1"/>
    </xf>
    <xf numFmtId="20" fontId="0" fillId="35" borderId="17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/>
    </xf>
    <xf numFmtId="16" fontId="0" fillId="34" borderId="0" xfId="0" applyNumberFormat="1" applyFont="1" applyFill="1" applyBorder="1" applyAlignment="1">
      <alignment horizontal="center" vertical="center" wrapText="1"/>
    </xf>
    <xf numFmtId="10" fontId="1" fillId="31" borderId="0" xfId="0" applyNumberFormat="1" applyFont="1" applyFill="1" applyBorder="1" applyAlignment="1">
      <alignment horizontal="center" vertical="center"/>
    </xf>
    <xf numFmtId="20" fontId="0" fillId="35" borderId="31" xfId="0" applyNumberFormat="1" applyFont="1" applyFill="1" applyBorder="1" applyAlignment="1">
      <alignment horizontal="center" vertical="center"/>
    </xf>
    <xf numFmtId="20" fontId="1" fillId="39" borderId="22" xfId="0" applyNumberFormat="1" applyFont="1" applyFill="1" applyBorder="1" applyAlignment="1">
      <alignment horizontal="center"/>
    </xf>
    <xf numFmtId="20" fontId="1" fillId="40" borderId="22" xfId="0" applyNumberFormat="1" applyFont="1" applyFill="1" applyBorder="1" applyAlignment="1">
      <alignment horizontal="center"/>
    </xf>
    <xf numFmtId="20" fontId="1" fillId="40" borderId="23" xfId="0" applyNumberFormat="1" applyFont="1" applyFill="1" applyBorder="1" applyAlignment="1">
      <alignment horizontal="center"/>
    </xf>
    <xf numFmtId="20" fontId="1" fillId="40" borderId="24" xfId="0" applyNumberFormat="1" applyFont="1" applyFill="1" applyBorder="1" applyAlignment="1">
      <alignment horizontal="center" vertical="center"/>
    </xf>
    <xf numFmtId="20" fontId="1" fillId="40" borderId="24" xfId="0" applyNumberFormat="1" applyFont="1" applyFill="1" applyBorder="1" applyAlignment="1">
      <alignment horizontal="center" vertical="top"/>
    </xf>
    <xf numFmtId="10" fontId="1" fillId="40" borderId="24" xfId="0" applyNumberFormat="1" applyFont="1" applyFill="1" applyBorder="1" applyAlignment="1">
      <alignment horizontal="center" vertical="top"/>
    </xf>
    <xf numFmtId="10" fontId="1" fillId="40" borderId="20" xfId="0" applyNumberFormat="1" applyFont="1" applyFill="1" applyBorder="1" applyAlignment="1">
      <alignment horizontal="center" vertical="top"/>
    </xf>
    <xf numFmtId="14" fontId="0" fillId="39" borderId="39" xfId="0" applyNumberFormat="1" applyFont="1" applyFill="1" applyBorder="1" applyAlignment="1" applyProtection="1">
      <alignment horizontal="center" vertical="center"/>
      <protection/>
    </xf>
    <xf numFmtId="14" fontId="0" fillId="39" borderId="40" xfId="0" applyNumberFormat="1" applyFont="1" applyFill="1" applyBorder="1" applyAlignment="1" applyProtection="1">
      <alignment horizontal="center" vertical="center"/>
      <protection/>
    </xf>
    <xf numFmtId="14" fontId="0" fillId="39" borderId="40" xfId="0" applyNumberFormat="1" applyFill="1" applyBorder="1" applyAlignment="1" applyProtection="1">
      <alignment horizontal="center" vertical="center"/>
      <protection/>
    </xf>
    <xf numFmtId="14" fontId="0" fillId="39" borderId="41" xfId="0" applyNumberFormat="1" applyFill="1" applyBorder="1" applyAlignment="1" applyProtection="1">
      <alignment horizontal="center" vertical="center"/>
      <protection/>
    </xf>
    <xf numFmtId="14" fontId="1" fillId="40" borderId="42" xfId="0" applyNumberFormat="1" applyFont="1" applyFill="1" applyBorder="1" applyAlignment="1">
      <alignment horizontal="left" vertical="center" indent="1"/>
    </xf>
    <xf numFmtId="14" fontId="1" fillId="35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182" fontId="0" fillId="0" borderId="32" xfId="0" applyNumberFormat="1" applyFont="1" applyBorder="1" applyAlignment="1" applyProtection="1">
      <alignment horizontal="center" vertical="center"/>
      <protection locked="0"/>
    </xf>
    <xf numFmtId="182" fontId="0" fillId="0" borderId="33" xfId="0" applyNumberFormat="1" applyFont="1" applyBorder="1" applyAlignment="1" applyProtection="1">
      <alignment horizontal="center" vertical="center"/>
      <protection locked="0"/>
    </xf>
    <xf numFmtId="14" fontId="1" fillId="40" borderId="43" xfId="0" applyNumberFormat="1" applyFont="1" applyFill="1" applyBorder="1" applyAlignment="1">
      <alignment horizontal="left" vertical="center" wrapText="1" indent="1"/>
    </xf>
    <xf numFmtId="0" fontId="1" fillId="39" borderId="44" xfId="0" applyFont="1" applyFill="1" applyBorder="1" applyAlignment="1">
      <alignment horizontal="left" vertical="center" indent="1"/>
    </xf>
    <xf numFmtId="14" fontId="0" fillId="41" borderId="19" xfId="0" applyNumberFormat="1" applyFont="1" applyFill="1" applyBorder="1" applyAlignment="1">
      <alignment horizontal="center" vertical="top"/>
    </xf>
    <xf numFmtId="14" fontId="0" fillId="41" borderId="24" xfId="0" applyNumberFormat="1" applyFont="1" applyFill="1" applyBorder="1" applyAlignment="1">
      <alignment horizontal="center" vertical="top"/>
    </xf>
    <xf numFmtId="14" fontId="0" fillId="41" borderId="20" xfId="0" applyNumberFormat="1" applyFont="1" applyFill="1" applyBorder="1" applyAlignment="1">
      <alignment horizontal="center" vertical="top"/>
    </xf>
    <xf numFmtId="20" fontId="1" fillId="40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1" fillId="38" borderId="21" xfId="0" applyNumberFormat="1" applyFont="1" applyFill="1" applyBorder="1" applyAlignment="1">
      <alignment horizontal="left" vertical="center" indent="1"/>
    </xf>
    <xf numFmtId="0" fontId="1" fillId="38" borderId="23" xfId="0" applyNumberFormat="1" applyFont="1" applyFill="1" applyBorder="1" applyAlignment="1">
      <alignment horizontal="left" vertical="center" indent="1"/>
    </xf>
    <xf numFmtId="0" fontId="0" fillId="37" borderId="19" xfId="0" applyFill="1" applyBorder="1" applyAlignment="1">
      <alignment horizontal="left" vertical="center" indent="1"/>
    </xf>
    <xf numFmtId="0" fontId="0" fillId="37" borderId="20" xfId="0" applyFill="1" applyBorder="1" applyAlignment="1">
      <alignment horizontal="left" vertical="center" indent="1"/>
    </xf>
    <xf numFmtId="14" fontId="0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4" fontId="4" fillId="37" borderId="21" xfId="0" applyNumberFormat="1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49" fontId="0" fillId="0" borderId="24" xfId="0" applyNumberFormat="1" applyBorder="1" applyAlignment="1" applyProtection="1">
      <alignment horizontal="left" vertical="center" indent="1"/>
      <protection locked="0"/>
    </xf>
    <xf numFmtId="49" fontId="0" fillId="0" borderId="24" xfId="0" applyNumberFormat="1" applyFont="1" applyBorder="1" applyAlignment="1" applyProtection="1">
      <alignment horizontal="left" vertical="center" indent="1"/>
      <protection locked="0"/>
    </xf>
    <xf numFmtId="49" fontId="0" fillId="0" borderId="20" xfId="0" applyNumberFormat="1" applyFont="1" applyBorder="1" applyAlignment="1" applyProtection="1">
      <alignment horizontal="left" vertical="center" indent="1"/>
      <protection locked="0"/>
    </xf>
    <xf numFmtId="49" fontId="0" fillId="0" borderId="45" xfId="0" applyNumberFormat="1" applyBorder="1" applyAlignment="1" applyProtection="1">
      <alignment horizontal="left" vertical="center" indent="1"/>
      <protection locked="0"/>
    </xf>
    <xf numFmtId="0" fontId="0" fillId="35" borderId="46" xfId="0" applyFill="1" applyBorder="1" applyAlignment="1" applyProtection="1">
      <alignment/>
      <protection/>
    </xf>
    <xf numFmtId="0" fontId="0" fillId="35" borderId="47" xfId="0" applyFill="1" applyBorder="1" applyAlignment="1" applyProtection="1">
      <alignment/>
      <protection/>
    </xf>
    <xf numFmtId="0" fontId="0" fillId="0" borderId="24" xfId="0" applyBorder="1" applyAlignment="1" applyProtection="1">
      <alignment horizontal="left" vertical="center" indent="1"/>
      <protection locked="0"/>
    </xf>
    <xf numFmtId="20" fontId="1" fillId="37" borderId="21" xfId="0" applyNumberFormat="1" applyFont="1" applyFill="1" applyBorder="1" applyAlignment="1" applyProtection="1">
      <alignment horizontal="left" vertical="center" indent="1"/>
      <protection/>
    </xf>
    <xf numFmtId="0" fontId="0" fillId="37" borderId="19" xfId="0" applyFill="1" applyBorder="1" applyAlignment="1" applyProtection="1">
      <alignment horizontal="left" vertical="center" indent="1"/>
      <protection/>
    </xf>
    <xf numFmtId="0" fontId="1" fillId="39" borderId="43" xfId="0" applyFont="1" applyFill="1" applyBorder="1" applyAlignment="1">
      <alignment horizontal="left" vertical="center" wrapText="1" indent="1"/>
    </xf>
    <xf numFmtId="0" fontId="1" fillId="39" borderId="44" xfId="0" applyFont="1" applyFill="1" applyBorder="1" applyAlignment="1">
      <alignment horizontal="left" vertical="center" wrapText="1" indent="1"/>
    </xf>
    <xf numFmtId="14" fontId="3" fillId="42" borderId="33" xfId="0" applyNumberFormat="1" applyFont="1" applyFill="1" applyBorder="1" applyAlignment="1">
      <alignment horizontal="left" vertical="top"/>
    </xf>
    <xf numFmtId="0" fontId="3" fillId="34" borderId="33" xfId="0" applyFont="1" applyFill="1" applyBorder="1" applyAlignment="1">
      <alignment horizontal="left" vertical="top"/>
    </xf>
    <xf numFmtId="0" fontId="1" fillId="37" borderId="22" xfId="0" applyFont="1" applyFill="1" applyBorder="1" applyAlignment="1" applyProtection="1">
      <alignment vertical="center" wrapText="1"/>
      <protection/>
    </xf>
    <xf numFmtId="0" fontId="0" fillId="37" borderId="24" xfId="0" applyFill="1" applyBorder="1" applyAlignment="1" applyProtection="1">
      <alignment vertical="center"/>
      <protection/>
    </xf>
    <xf numFmtId="0" fontId="1" fillId="39" borderId="19" xfId="0" applyFont="1" applyFill="1" applyBorder="1" applyAlignment="1">
      <alignment horizontal="left" vertical="center" indent="1"/>
    </xf>
    <xf numFmtId="0" fontId="1" fillId="39" borderId="20" xfId="0" applyFont="1" applyFill="1" applyBorder="1" applyAlignment="1">
      <alignment horizontal="left" vertical="center" indent="1"/>
    </xf>
    <xf numFmtId="14" fontId="1" fillId="38" borderId="48" xfId="0" applyNumberFormat="1" applyFont="1" applyFill="1" applyBorder="1" applyAlignment="1">
      <alignment horizontal="center"/>
    </xf>
    <xf numFmtId="0" fontId="0" fillId="37" borderId="22" xfId="0" applyFill="1" applyBorder="1" applyAlignment="1">
      <alignment/>
    </xf>
    <xf numFmtId="0" fontId="1" fillId="39" borderId="19" xfId="0" applyFont="1" applyFill="1" applyBorder="1" applyAlignment="1">
      <alignment horizontal="left" vertical="center" wrapText="1" indent="1"/>
    </xf>
    <xf numFmtId="0" fontId="1" fillId="39" borderId="20" xfId="0" applyFont="1" applyFill="1" applyBorder="1" applyAlignment="1">
      <alignment horizontal="left" vertical="center" wrapText="1" indent="1"/>
    </xf>
    <xf numFmtId="14" fontId="1" fillId="40" borderId="21" xfId="0" applyNumberFormat="1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20" fontId="1" fillId="37" borderId="23" xfId="0" applyNumberFormat="1" applyFont="1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20" fontId="0" fillId="39" borderId="22" xfId="0" applyNumberFormat="1" applyFill="1" applyBorder="1" applyAlignment="1">
      <alignment horizontal="center"/>
    </xf>
    <xf numFmtId="0" fontId="0" fillId="34" borderId="21" xfId="0" applyFill="1" applyBorder="1" applyAlignment="1" applyProtection="1">
      <alignment horizontal="right" indent="2"/>
      <protection/>
    </xf>
    <xf numFmtId="0" fontId="0" fillId="34" borderId="22" xfId="0" applyFill="1" applyBorder="1" applyAlignment="1" applyProtection="1">
      <alignment horizontal="right" indent="2"/>
      <protection/>
    </xf>
    <xf numFmtId="0" fontId="0" fillId="34" borderId="23" xfId="0" applyFill="1" applyBorder="1" applyAlignment="1" applyProtection="1">
      <alignment horizontal="right" indent="2"/>
      <protection/>
    </xf>
    <xf numFmtId="0" fontId="0" fillId="34" borderId="15" xfId="0" applyFill="1" applyBorder="1" applyAlignment="1" applyProtection="1">
      <alignment horizontal="right" indent="2"/>
      <protection/>
    </xf>
    <xf numFmtId="0" fontId="0" fillId="34" borderId="0" xfId="0" applyFill="1" applyBorder="1" applyAlignment="1" applyProtection="1">
      <alignment horizontal="right" indent="2"/>
      <protection/>
    </xf>
    <xf numFmtId="0" fontId="0" fillId="34" borderId="10" xfId="0" applyFill="1" applyBorder="1" applyAlignment="1" applyProtection="1">
      <alignment horizontal="right" indent="2"/>
      <protection/>
    </xf>
    <xf numFmtId="0" fontId="0" fillId="34" borderId="19" xfId="0" applyFill="1" applyBorder="1" applyAlignment="1" applyProtection="1">
      <alignment horizontal="right" indent="2"/>
      <protection/>
    </xf>
    <xf numFmtId="0" fontId="0" fillId="34" borderId="24" xfId="0" applyFill="1" applyBorder="1" applyAlignment="1" applyProtection="1">
      <alignment horizontal="right" indent="2"/>
      <protection/>
    </xf>
    <xf numFmtId="0" fontId="0" fillId="34" borderId="20" xfId="0" applyFill="1" applyBorder="1" applyAlignment="1" applyProtection="1">
      <alignment horizontal="right" indent="2"/>
      <protection/>
    </xf>
    <xf numFmtId="14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4" fontId="1" fillId="40" borderId="32" xfId="0" applyNumberFormat="1" applyFont="1" applyFill="1" applyBorder="1" applyAlignment="1">
      <alignment horizontal="right" vertical="center"/>
    </xf>
    <xf numFmtId="14" fontId="1" fillId="40" borderId="34" xfId="0" applyNumberFormat="1" applyFont="1" applyFill="1" applyBorder="1" applyAlignment="1">
      <alignment horizontal="right" vertical="center"/>
    </xf>
    <xf numFmtId="14" fontId="0" fillId="0" borderId="33" xfId="0" applyNumberFormat="1" applyFont="1" applyFill="1" applyBorder="1" applyAlignment="1" applyProtection="1">
      <alignment horizontal="center" vertical="center"/>
      <protection locked="0"/>
    </xf>
    <xf numFmtId="14" fontId="0" fillId="0" borderId="34" xfId="0" applyNumberFormat="1" applyFont="1" applyFill="1" applyBorder="1" applyAlignment="1" applyProtection="1">
      <alignment horizontal="center" vertical="center"/>
      <protection locked="0"/>
    </xf>
    <xf numFmtId="20" fontId="1" fillId="40" borderId="32" xfId="0" applyNumberFormat="1" applyFont="1" applyFill="1" applyBorder="1" applyAlignment="1">
      <alignment horizontal="right" vertical="center"/>
    </xf>
    <xf numFmtId="20" fontId="1" fillId="40" borderId="33" xfId="0" applyNumberFormat="1" applyFont="1" applyFill="1" applyBorder="1" applyAlignment="1">
      <alignment horizontal="right" vertical="center"/>
    </xf>
    <xf numFmtId="20" fontId="0" fillId="37" borderId="15" xfId="0" applyNumberFormat="1" applyFill="1" applyBorder="1" applyAlignment="1" applyProtection="1">
      <alignment horizontal="center" vertical="top" wrapText="1"/>
      <protection/>
    </xf>
    <xf numFmtId="0" fontId="0" fillId="37" borderId="0" xfId="0" applyFill="1" applyAlignment="1">
      <alignment horizontal="center" vertical="top" wrapText="1"/>
    </xf>
    <xf numFmtId="0" fontId="0" fillId="37" borderId="10" xfId="0" applyFill="1" applyBorder="1" applyAlignment="1">
      <alignment horizontal="center" vertical="top" wrapText="1"/>
    </xf>
    <xf numFmtId="0" fontId="0" fillId="37" borderId="19" xfId="0" applyFill="1" applyBorder="1" applyAlignment="1">
      <alignment horizontal="center" vertical="top" wrapText="1"/>
    </xf>
    <xf numFmtId="0" fontId="0" fillId="37" borderId="24" xfId="0" applyFill="1" applyBorder="1" applyAlignment="1">
      <alignment horizontal="center" vertical="top" wrapText="1"/>
    </xf>
    <xf numFmtId="0" fontId="0" fillId="37" borderId="20" xfId="0" applyFill="1" applyBorder="1" applyAlignment="1">
      <alignment horizontal="center" vertical="top" wrapText="1"/>
    </xf>
    <xf numFmtId="20" fontId="0" fillId="37" borderId="21" xfId="0" applyNumberFormat="1" applyFill="1" applyBorder="1" applyAlignment="1" applyProtection="1">
      <alignment horizontal="center" wrapText="1"/>
      <protection/>
    </xf>
    <xf numFmtId="0" fontId="0" fillId="37" borderId="22" xfId="0" applyFill="1" applyBorder="1" applyAlignment="1">
      <alignment horizontal="center" wrapText="1"/>
    </xf>
    <xf numFmtId="0" fontId="0" fillId="37" borderId="23" xfId="0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0" fillId="37" borderId="0" xfId="0" applyFill="1" applyAlignment="1">
      <alignment horizontal="center" wrapText="1"/>
    </xf>
    <xf numFmtId="0" fontId="0" fillId="37" borderId="10" xfId="0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ot" xfId="50"/>
    <cellStyle name="Rote Zei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5</xdr:row>
      <xdr:rowOff>28575</xdr:rowOff>
    </xdr:from>
    <xdr:to>
      <xdr:col>33</xdr:col>
      <xdr:colOff>885825</xdr:colOff>
      <xdr:row>9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1419225"/>
          <a:ext cx="3486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5</xdr:row>
      <xdr:rowOff>38100</xdr:rowOff>
    </xdr:from>
    <xdr:to>
      <xdr:col>33</xdr:col>
      <xdr:colOff>876300</xdr:colOff>
      <xdr:row>9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428750"/>
          <a:ext cx="3495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5</xdr:row>
      <xdr:rowOff>38100</xdr:rowOff>
    </xdr:from>
    <xdr:to>
      <xdr:col>33</xdr:col>
      <xdr:colOff>876300</xdr:colOff>
      <xdr:row>9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428750"/>
          <a:ext cx="3495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5</xdr:row>
      <xdr:rowOff>19050</xdr:rowOff>
    </xdr:from>
    <xdr:to>
      <xdr:col>33</xdr:col>
      <xdr:colOff>885825</xdr:colOff>
      <xdr:row>9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1409700"/>
          <a:ext cx="3486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5</xdr:row>
      <xdr:rowOff>9525</xdr:rowOff>
    </xdr:from>
    <xdr:to>
      <xdr:col>33</xdr:col>
      <xdr:colOff>866775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1400175"/>
          <a:ext cx="3495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5</xdr:row>
      <xdr:rowOff>0</xdr:rowOff>
    </xdr:from>
    <xdr:to>
      <xdr:col>33</xdr:col>
      <xdr:colOff>866775</xdr:colOff>
      <xdr:row>9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1390650"/>
          <a:ext cx="3495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5</xdr:row>
      <xdr:rowOff>0</xdr:rowOff>
    </xdr:from>
    <xdr:to>
      <xdr:col>33</xdr:col>
      <xdr:colOff>885825</xdr:colOff>
      <xdr:row>9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1390650"/>
          <a:ext cx="3486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5</xdr:row>
      <xdr:rowOff>0</xdr:rowOff>
    </xdr:from>
    <xdr:to>
      <xdr:col>33</xdr:col>
      <xdr:colOff>876300</xdr:colOff>
      <xdr:row>8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390650"/>
          <a:ext cx="3495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466725</xdr:colOff>
      <xdr:row>5</xdr:row>
      <xdr:rowOff>0</xdr:rowOff>
    </xdr:from>
    <xdr:to>
      <xdr:col>33</xdr:col>
      <xdr:colOff>885825</xdr:colOff>
      <xdr:row>9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01650" y="1390650"/>
          <a:ext cx="3486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476250</xdr:colOff>
      <xdr:row>4</xdr:row>
      <xdr:rowOff>247650</xdr:rowOff>
    </xdr:from>
    <xdr:to>
      <xdr:col>33</xdr:col>
      <xdr:colOff>895350</xdr:colOff>
      <xdr:row>8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11175" y="1371600"/>
          <a:ext cx="3486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5</xdr:row>
      <xdr:rowOff>9525</xdr:rowOff>
    </xdr:from>
    <xdr:to>
      <xdr:col>33</xdr:col>
      <xdr:colOff>876300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1400175"/>
          <a:ext cx="3495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</xdr:row>
      <xdr:rowOff>19050</xdr:rowOff>
    </xdr:from>
    <xdr:to>
      <xdr:col>33</xdr:col>
      <xdr:colOff>857250</xdr:colOff>
      <xdr:row>9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409700"/>
          <a:ext cx="3495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">
        <v>70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/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/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/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43101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43101</v>
      </c>
      <c r="C14" s="58"/>
      <c r="D14" s="59"/>
      <c r="E14" s="59"/>
      <c r="F14" s="59"/>
      <c r="G14" s="88"/>
      <c r="H14" s="97"/>
      <c r="I14" s="98">
        <f>IF(P14=1,+(S14-R14)-(U14-T14),"")</f>
      </c>
      <c r="J14" s="101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101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 aca="true" t="shared" si="0" ref="R14:R44"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1" ref="V14:V44">IF(ISNUMBER(B14),IF(WEEKDAY(B14,1)=1,1,0),0)</f>
        <v>0</v>
      </c>
      <c r="W14" s="93">
        <f aca="true" t="shared" si="2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X14" s="93">
        <f aca="true" t="shared" si="3" ref="X14:X44">IF(ISNUMBER(B14),IF(OR(B14=Weihnachtstag_1_1,B14=Weihnachtstag_2_1,B14=Tag_der_Arbeit_1),1,0),0)</f>
        <v>0</v>
      </c>
      <c r="Y14" s="93">
        <f aca="true" t="shared" si="4" ref="Y14:Y44">IF(ISNUMBER(B14),IF(B14=Heiligabend_1,1,0),0)</f>
        <v>0</v>
      </c>
      <c r="Z14" s="93">
        <f aca="true" t="shared" si="5" ref="Z14:Z44">IF(ISNUMBER(B14),IF(B14=Sylvester_1,1,0),0)</f>
        <v>0</v>
      </c>
      <c r="AA14" s="93">
        <f aca="true" t="shared" si="6" ref="AA14:AA44">IF(ISNUMBER(B14),IF(WEEKDAY(B14+1,1)=1,1,0),0)</f>
        <v>0</v>
      </c>
      <c r="AB14" s="93">
        <f aca="true" t="shared" si="7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8" ref="AC14:AC44">IF(ISNUMBER(B14),IF(OR(B14+1=Weihnachtstag_1_1,B14+1=Weihnachtstag_2_1,B14+1=Tag_der_Arbeit_1),1,0),0)</f>
        <v>0</v>
      </c>
      <c r="AD14" s="94">
        <f aca="true" t="shared" si="9" ref="AD14:AD44">IF(ISNUMBER(B14),IF(B14+1=Heiligabend_1,1,0),0)</f>
        <v>0</v>
      </c>
      <c r="AE14" s="94">
        <f aca="true" t="shared" si="10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43102</v>
      </c>
      <c r="C15" s="60"/>
      <c r="D15" s="60"/>
      <c r="E15" s="95"/>
      <c r="F15" s="95"/>
      <c r="G15" s="86"/>
      <c r="H15" s="86"/>
      <c r="I15" s="101">
        <f>IF(P15=1,+(S15-R15)-(U15-T15),"")</f>
      </c>
      <c r="J15" s="101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101">
        <f>IF(P15=1,IF(Q15=1,+MAX(0,MIN(S15,1+4/24)-MAX(R15,24/24))-MAX(0,MIN(U15,1+4/24)-MAX(T15,24/24))+0,0),"")</f>
      </c>
      <c r="L15" s="107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1" ref="P15:P44">IF(AND(B15&lt;&gt;"",C15&lt;&gt;"",OR(D15&lt;&gt;"",E15&lt;&gt;"")),1,0)</f>
        <v>0</v>
      </c>
      <c r="Q15" s="68">
        <f>IF(H15&lt;&gt;"",0,1)</f>
        <v>1</v>
      </c>
      <c r="R15" s="100">
        <f t="shared" si="0"/>
        <v>0</v>
      </c>
      <c r="S15" s="100">
        <f>IF(D15="",0,IF(MOD(D15,1)&gt;R15,MOD(D15,1),MOD(D15,1)+1))</f>
        <v>0</v>
      </c>
      <c r="T15" s="100">
        <f>IF(MOD(E15,1)&gt;R15,MIN(MAX(MOD(E15,1),R15),S15),MIN(MAX(MOD(E15,1)+1,R15),S15))</f>
        <v>0</v>
      </c>
      <c r="U15" s="100">
        <f>IF(MOD(F15,1)&gt;T15,MIN(MAX(MOD(F15,1),T15),S15),MIN(MAX(MOD(F15,1)+1,T15),S15))</f>
        <v>0</v>
      </c>
      <c r="V15" s="68">
        <f t="shared" si="1"/>
        <v>0</v>
      </c>
      <c r="W15" s="93">
        <f t="shared" si="2"/>
        <v>0</v>
      </c>
      <c r="X15" s="93">
        <f t="shared" si="3"/>
        <v>0</v>
      </c>
      <c r="Y15" s="93">
        <f t="shared" si="4"/>
        <v>0</v>
      </c>
      <c r="Z15" s="93">
        <f t="shared" si="5"/>
        <v>0</v>
      </c>
      <c r="AA15" s="93">
        <f t="shared" si="6"/>
        <v>0</v>
      </c>
      <c r="AB15" s="93">
        <f t="shared" si="7"/>
        <v>0</v>
      </c>
      <c r="AC15" s="94">
        <f t="shared" si="8"/>
        <v>0</v>
      </c>
      <c r="AD15" s="94">
        <f t="shared" si="9"/>
        <v>0</v>
      </c>
      <c r="AE15" s="94">
        <f t="shared" si="10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2" ref="B16:B44">IF(B15&lt;&gt;"",IF(MONTH(Beginndatum_1)=MONTH(B15+1),B15+1,""),"")</f>
        <v>43103</v>
      </c>
      <c r="C16" s="60"/>
      <c r="D16" s="60"/>
      <c r="E16" s="95"/>
      <c r="F16" s="95"/>
      <c r="G16" s="86"/>
      <c r="H16" s="86"/>
      <c r="I16" s="73">
        <f aca="true" t="shared" si="13" ref="I16:I44">IF(P16=1,+(S16-R16)-(U16-T16),"")</f>
      </c>
      <c r="J16" s="74">
        <f aca="true" t="shared" si="14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5" ref="K16:K44">IF(P16=1,IF(Q16=1,+MAX(0,MIN(S16,1+4/24)-MAX(R16,24/24))-MAX(0,MIN(U16,1+4/24)-MAX(T16,24/24))+0,0),"")</f>
      </c>
      <c r="L16" s="74">
        <f aca="true" t="shared" si="16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17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18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1"/>
        <v>0</v>
      </c>
      <c r="Q16" s="68">
        <f aca="true" t="shared" si="19" ref="Q16:Q44">IF(H16&lt;&gt;"",0,1)</f>
        <v>1</v>
      </c>
      <c r="R16" s="100">
        <f t="shared" si="0"/>
        <v>0</v>
      </c>
      <c r="S16" s="100">
        <f aca="true" t="shared" si="20" ref="S16:S44">IF(D16="",0,IF(MOD(D16,1)&gt;R16,MOD(D16,1),MOD(D16,1)+1))</f>
        <v>0</v>
      </c>
      <c r="T16" s="100">
        <f aca="true" t="shared" si="21" ref="T16:T44">IF(MOD(E16,1)&gt;R16,MIN(MAX(MOD(E16,1),R16),S16),MIN(MAX(MOD(E16,1)+1,R16),S16))</f>
        <v>0</v>
      </c>
      <c r="U16" s="100">
        <f aca="true" t="shared" si="22" ref="U16:U44">IF(MOD(F16,1)&gt;T16,MIN(MAX(MOD(F16,1),T16),S16),MIN(MAX(MOD(F16,1)+1,T16),S16))</f>
        <v>0</v>
      </c>
      <c r="V16" s="68">
        <f t="shared" si="1"/>
        <v>0</v>
      </c>
      <c r="W16" s="93">
        <f t="shared" si="2"/>
        <v>0</v>
      </c>
      <c r="X16" s="93">
        <f t="shared" si="3"/>
        <v>0</v>
      </c>
      <c r="Y16" s="93">
        <f t="shared" si="4"/>
        <v>0</v>
      </c>
      <c r="Z16" s="93">
        <f t="shared" si="5"/>
        <v>0</v>
      </c>
      <c r="AA16" s="93">
        <f t="shared" si="6"/>
        <v>0</v>
      </c>
      <c r="AB16" s="93">
        <f t="shared" si="7"/>
        <v>0</v>
      </c>
      <c r="AC16" s="94">
        <f t="shared" si="8"/>
        <v>0</v>
      </c>
      <c r="AD16" s="94">
        <f t="shared" si="9"/>
        <v>0</v>
      </c>
      <c r="AE16" s="94">
        <f t="shared" si="10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2"/>
        <v>43104</v>
      </c>
      <c r="C17" s="60"/>
      <c r="D17" s="60"/>
      <c r="E17" s="95"/>
      <c r="F17" s="95"/>
      <c r="G17" s="86"/>
      <c r="H17" s="86"/>
      <c r="I17" s="73">
        <f t="shared" si="13"/>
      </c>
      <c r="J17" s="74">
        <f t="shared" si="14"/>
      </c>
      <c r="K17" s="73">
        <f t="shared" si="15"/>
      </c>
      <c r="L17" s="74">
        <f t="shared" si="16"/>
      </c>
      <c r="M17" s="75">
        <f>IF(P17=1,IF(Q17=1,+IF(AND(W17=1,X17=0),MAX(0,MIN(S17,14/24)-MAX(R17,0/24))-MAX(0,MIN(U17,14/24)-MAX(T17,0/24)),0)+IF(AND(OR(W17=1,Z17=1),X17=0,Y17=0),MAX(0,MIN(S17,24/24)-MAX(R17,14/24))-MAX(0,MIN(U17,24/24)-MAX(T17,14/24)),0)+IF(AND(OR(W17=1,Z17=1,AB17=1),X17=0,Y17=0,AC17=0),MAX(0,MIN(S17,1+4/24)-MAX(R17,24/24))-MAX(0,MIN(U17,1+4/24)-MAX(T17,24/24)),0)+IF(AND(AB17=1,AC17=0),MAX(0,MIN(S17,1+14/24)-MAX(R17,1+4/24))-MAX(0,MIN(U17,1+14/24)-MAX(T17,1+4/24)),0)+IF(AND(OR(AB17=1,AE17=1),AC17=0,AD17=0),MAX(0,MIN(S17,1+24/24)-MAX(R17,1+14/24))-MAX(0,MIN(U17,1+24/24)-MAX(T17,1+14/24)),0)+0,0),"")</f>
      </c>
      <c r="N17" s="76">
        <f t="shared" si="18"/>
      </c>
      <c r="O17" s="66"/>
      <c r="P17" s="68">
        <f t="shared" si="11"/>
        <v>0</v>
      </c>
      <c r="Q17" s="68">
        <f t="shared" si="19"/>
        <v>1</v>
      </c>
      <c r="R17" s="100">
        <f t="shared" si="0"/>
        <v>0</v>
      </c>
      <c r="S17" s="100">
        <f t="shared" si="20"/>
        <v>0</v>
      </c>
      <c r="T17" s="100">
        <f t="shared" si="21"/>
        <v>0</v>
      </c>
      <c r="U17" s="100">
        <f t="shared" si="22"/>
        <v>0</v>
      </c>
      <c r="V17" s="68">
        <f t="shared" si="1"/>
        <v>0</v>
      </c>
      <c r="W17" s="93">
        <f t="shared" si="2"/>
        <v>0</v>
      </c>
      <c r="X17" s="93">
        <f t="shared" si="3"/>
        <v>0</v>
      </c>
      <c r="Y17" s="93">
        <f t="shared" si="4"/>
        <v>0</v>
      </c>
      <c r="Z17" s="93">
        <f t="shared" si="5"/>
        <v>0</v>
      </c>
      <c r="AA17" s="93">
        <f t="shared" si="6"/>
        <v>0</v>
      </c>
      <c r="AB17" s="93">
        <f t="shared" si="7"/>
        <v>0</v>
      </c>
      <c r="AC17" s="94">
        <f t="shared" si="8"/>
        <v>0</v>
      </c>
      <c r="AD17" s="94">
        <f t="shared" si="9"/>
        <v>0</v>
      </c>
      <c r="AE17" s="94">
        <f t="shared" si="10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2"/>
        <v>43105</v>
      </c>
      <c r="C18" s="60"/>
      <c r="D18" s="60"/>
      <c r="E18" s="95"/>
      <c r="F18" s="95"/>
      <c r="G18" s="86"/>
      <c r="H18" s="86"/>
      <c r="I18" s="73">
        <f t="shared" si="13"/>
      </c>
      <c r="J18" s="74">
        <f t="shared" si="14"/>
      </c>
      <c r="K18" s="73">
        <f t="shared" si="15"/>
      </c>
      <c r="L18" s="74">
        <f t="shared" si="16"/>
      </c>
      <c r="M18" s="75">
        <f t="shared" si="17"/>
      </c>
      <c r="N18" s="76">
        <f t="shared" si="18"/>
      </c>
      <c r="O18" s="66"/>
      <c r="P18" s="68">
        <f t="shared" si="11"/>
        <v>0</v>
      </c>
      <c r="Q18" s="68">
        <f t="shared" si="19"/>
        <v>1</v>
      </c>
      <c r="R18" s="100">
        <f t="shared" si="0"/>
        <v>0</v>
      </c>
      <c r="S18" s="100">
        <f t="shared" si="20"/>
        <v>0</v>
      </c>
      <c r="T18" s="100">
        <f t="shared" si="21"/>
        <v>0</v>
      </c>
      <c r="U18" s="100">
        <f t="shared" si="22"/>
        <v>0</v>
      </c>
      <c r="V18" s="68">
        <f t="shared" si="1"/>
        <v>0</v>
      </c>
      <c r="W18" s="93">
        <f t="shared" si="2"/>
        <v>0</v>
      </c>
      <c r="X18" s="93">
        <f t="shared" si="3"/>
        <v>0</v>
      </c>
      <c r="Y18" s="93">
        <f t="shared" si="4"/>
        <v>0</v>
      </c>
      <c r="Z18" s="93">
        <f t="shared" si="5"/>
        <v>0</v>
      </c>
      <c r="AA18" s="93">
        <f t="shared" si="6"/>
        <v>0</v>
      </c>
      <c r="AB18" s="93">
        <f t="shared" si="7"/>
        <v>1</v>
      </c>
      <c r="AC18" s="94">
        <f t="shared" si="8"/>
        <v>0</v>
      </c>
      <c r="AD18" s="94">
        <f t="shared" si="9"/>
        <v>0</v>
      </c>
      <c r="AE18" s="94">
        <f t="shared" si="10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2"/>
        <v>43106</v>
      </c>
      <c r="C19" s="60"/>
      <c r="D19" s="60"/>
      <c r="E19" s="95"/>
      <c r="F19" s="95"/>
      <c r="G19" s="86"/>
      <c r="H19" s="86"/>
      <c r="I19" s="73">
        <f t="shared" si="13"/>
      </c>
      <c r="J19" s="74">
        <f t="shared" si="14"/>
      </c>
      <c r="K19" s="73">
        <f t="shared" si="15"/>
      </c>
      <c r="L19" s="74">
        <f t="shared" si="16"/>
      </c>
      <c r="M19" s="75">
        <f t="shared" si="17"/>
      </c>
      <c r="N19" s="76">
        <f t="shared" si="18"/>
      </c>
      <c r="O19" s="66"/>
      <c r="P19" s="68">
        <f t="shared" si="11"/>
        <v>0</v>
      </c>
      <c r="Q19" s="68">
        <f t="shared" si="19"/>
        <v>1</v>
      </c>
      <c r="R19" s="100">
        <f t="shared" si="0"/>
        <v>0</v>
      </c>
      <c r="S19" s="100">
        <f t="shared" si="20"/>
        <v>0</v>
      </c>
      <c r="T19" s="100">
        <f t="shared" si="21"/>
        <v>0</v>
      </c>
      <c r="U19" s="100">
        <f t="shared" si="22"/>
        <v>0</v>
      </c>
      <c r="V19" s="68">
        <f t="shared" si="1"/>
        <v>0</v>
      </c>
      <c r="W19" s="93">
        <f t="shared" si="2"/>
        <v>1</v>
      </c>
      <c r="X19" s="93">
        <f t="shared" si="3"/>
        <v>0</v>
      </c>
      <c r="Y19" s="93">
        <f t="shared" si="4"/>
        <v>0</v>
      </c>
      <c r="Z19" s="93">
        <f t="shared" si="5"/>
        <v>0</v>
      </c>
      <c r="AA19" s="93">
        <f t="shared" si="6"/>
        <v>1</v>
      </c>
      <c r="AB19" s="93">
        <f t="shared" si="7"/>
        <v>0</v>
      </c>
      <c r="AC19" s="94">
        <f t="shared" si="8"/>
        <v>0</v>
      </c>
      <c r="AD19" s="94">
        <f t="shared" si="9"/>
        <v>0</v>
      </c>
      <c r="AE19" s="94">
        <f t="shared" si="10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2"/>
        <v>43107</v>
      </c>
      <c r="C20" s="60"/>
      <c r="D20" s="60"/>
      <c r="E20" s="95"/>
      <c r="F20" s="95"/>
      <c r="G20" s="86"/>
      <c r="H20" s="86"/>
      <c r="I20" s="73">
        <f t="shared" si="13"/>
      </c>
      <c r="J20" s="74">
        <f t="shared" si="14"/>
      </c>
      <c r="K20" s="73">
        <f t="shared" si="15"/>
      </c>
      <c r="L20" s="74">
        <f t="shared" si="16"/>
      </c>
      <c r="M20" s="75">
        <f t="shared" si="17"/>
      </c>
      <c r="N20" s="76">
        <f t="shared" si="18"/>
      </c>
      <c r="O20" s="66"/>
      <c r="P20" s="68">
        <f t="shared" si="11"/>
        <v>0</v>
      </c>
      <c r="Q20" s="68">
        <f t="shared" si="19"/>
        <v>1</v>
      </c>
      <c r="R20" s="100">
        <f t="shared" si="0"/>
        <v>0</v>
      </c>
      <c r="S20" s="100">
        <f t="shared" si="20"/>
        <v>0</v>
      </c>
      <c r="T20" s="100">
        <f t="shared" si="21"/>
        <v>0</v>
      </c>
      <c r="U20" s="100">
        <f t="shared" si="22"/>
        <v>0</v>
      </c>
      <c r="V20" s="68">
        <f t="shared" si="1"/>
        <v>1</v>
      </c>
      <c r="W20" s="93">
        <f t="shared" si="2"/>
        <v>0</v>
      </c>
      <c r="X20" s="93">
        <f t="shared" si="3"/>
        <v>0</v>
      </c>
      <c r="Y20" s="93">
        <f t="shared" si="4"/>
        <v>0</v>
      </c>
      <c r="Z20" s="93">
        <f t="shared" si="5"/>
        <v>0</v>
      </c>
      <c r="AA20" s="93">
        <f t="shared" si="6"/>
        <v>0</v>
      </c>
      <c r="AB20" s="93">
        <f t="shared" si="7"/>
        <v>0</v>
      </c>
      <c r="AC20" s="94">
        <f t="shared" si="8"/>
        <v>0</v>
      </c>
      <c r="AD20" s="94">
        <f t="shared" si="9"/>
        <v>0</v>
      </c>
      <c r="AE20" s="94">
        <f t="shared" si="10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2"/>
        <v>43108</v>
      </c>
      <c r="C21" s="60"/>
      <c r="D21" s="60"/>
      <c r="E21" s="95"/>
      <c r="F21" s="95"/>
      <c r="G21" s="86"/>
      <c r="H21" s="86"/>
      <c r="I21" s="73">
        <f t="shared" si="13"/>
      </c>
      <c r="J21" s="74">
        <f t="shared" si="14"/>
      </c>
      <c r="K21" s="73">
        <f t="shared" si="15"/>
      </c>
      <c r="L21" s="74">
        <f t="shared" si="16"/>
      </c>
      <c r="M21" s="75">
        <f t="shared" si="17"/>
      </c>
      <c r="N21" s="76">
        <f t="shared" si="18"/>
      </c>
      <c r="O21" s="66"/>
      <c r="P21" s="68">
        <f t="shared" si="11"/>
        <v>0</v>
      </c>
      <c r="Q21" s="68">
        <f t="shared" si="19"/>
        <v>1</v>
      </c>
      <c r="R21" s="100">
        <f t="shared" si="0"/>
        <v>0</v>
      </c>
      <c r="S21" s="100">
        <f t="shared" si="20"/>
        <v>0</v>
      </c>
      <c r="T21" s="100">
        <f t="shared" si="21"/>
        <v>0</v>
      </c>
      <c r="U21" s="100">
        <f t="shared" si="22"/>
        <v>0</v>
      </c>
      <c r="V21" s="68">
        <f t="shared" si="1"/>
        <v>0</v>
      </c>
      <c r="W21" s="93">
        <f t="shared" si="2"/>
        <v>0</v>
      </c>
      <c r="X21" s="93">
        <f t="shared" si="3"/>
        <v>0</v>
      </c>
      <c r="Y21" s="93">
        <f t="shared" si="4"/>
        <v>0</v>
      </c>
      <c r="Z21" s="93">
        <f t="shared" si="5"/>
        <v>0</v>
      </c>
      <c r="AA21" s="93">
        <f t="shared" si="6"/>
        <v>0</v>
      </c>
      <c r="AB21" s="93">
        <f t="shared" si="7"/>
        <v>0</v>
      </c>
      <c r="AC21" s="94">
        <f t="shared" si="8"/>
        <v>0</v>
      </c>
      <c r="AD21" s="94">
        <f t="shared" si="9"/>
        <v>0</v>
      </c>
      <c r="AE21" s="94">
        <f t="shared" si="10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2"/>
        <v>43109</v>
      </c>
      <c r="C22" s="60"/>
      <c r="D22" s="60"/>
      <c r="E22" s="95"/>
      <c r="F22" s="95"/>
      <c r="G22" s="86"/>
      <c r="H22" s="86"/>
      <c r="I22" s="73">
        <f t="shared" si="13"/>
      </c>
      <c r="J22" s="74">
        <f t="shared" si="14"/>
      </c>
      <c r="K22" s="73">
        <f t="shared" si="15"/>
      </c>
      <c r="L22" s="74">
        <f t="shared" si="16"/>
      </c>
      <c r="M22" s="75">
        <f t="shared" si="17"/>
      </c>
      <c r="N22" s="76">
        <f t="shared" si="18"/>
      </c>
      <c r="O22" s="66"/>
      <c r="P22" s="68">
        <f t="shared" si="11"/>
        <v>0</v>
      </c>
      <c r="Q22" s="68">
        <f t="shared" si="19"/>
        <v>1</v>
      </c>
      <c r="R22" s="100">
        <f t="shared" si="0"/>
        <v>0</v>
      </c>
      <c r="S22" s="100">
        <f t="shared" si="20"/>
        <v>0</v>
      </c>
      <c r="T22" s="100">
        <f t="shared" si="21"/>
        <v>0</v>
      </c>
      <c r="U22" s="100">
        <f t="shared" si="22"/>
        <v>0</v>
      </c>
      <c r="V22" s="68">
        <f t="shared" si="1"/>
        <v>0</v>
      </c>
      <c r="W22" s="93">
        <f t="shared" si="2"/>
        <v>0</v>
      </c>
      <c r="X22" s="93">
        <f t="shared" si="3"/>
        <v>0</v>
      </c>
      <c r="Y22" s="93">
        <f t="shared" si="4"/>
        <v>0</v>
      </c>
      <c r="Z22" s="93">
        <f t="shared" si="5"/>
        <v>0</v>
      </c>
      <c r="AA22" s="93">
        <f t="shared" si="6"/>
        <v>0</v>
      </c>
      <c r="AB22" s="93">
        <f t="shared" si="7"/>
        <v>0</v>
      </c>
      <c r="AC22" s="94">
        <f t="shared" si="8"/>
        <v>0</v>
      </c>
      <c r="AD22" s="94">
        <f t="shared" si="9"/>
        <v>0</v>
      </c>
      <c r="AE22" s="94">
        <f t="shared" si="10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2"/>
        <v>43110</v>
      </c>
      <c r="C23" s="60"/>
      <c r="D23" s="60"/>
      <c r="E23" s="95"/>
      <c r="F23" s="95"/>
      <c r="G23" s="86"/>
      <c r="H23" s="86"/>
      <c r="I23" s="73">
        <f t="shared" si="13"/>
      </c>
      <c r="J23" s="74">
        <f t="shared" si="14"/>
      </c>
      <c r="K23" s="73">
        <f t="shared" si="15"/>
      </c>
      <c r="L23" s="74">
        <f t="shared" si="16"/>
      </c>
      <c r="M23" s="75">
        <f t="shared" si="17"/>
      </c>
      <c r="N23" s="76">
        <f t="shared" si="18"/>
      </c>
      <c r="O23" s="66"/>
      <c r="P23" s="68">
        <f t="shared" si="11"/>
        <v>0</v>
      </c>
      <c r="Q23" s="68">
        <f t="shared" si="19"/>
        <v>1</v>
      </c>
      <c r="R23" s="100">
        <f t="shared" si="0"/>
        <v>0</v>
      </c>
      <c r="S23" s="100">
        <f t="shared" si="20"/>
        <v>0</v>
      </c>
      <c r="T23" s="100">
        <f t="shared" si="21"/>
        <v>0</v>
      </c>
      <c r="U23" s="100">
        <f t="shared" si="22"/>
        <v>0</v>
      </c>
      <c r="V23" s="68">
        <f t="shared" si="1"/>
        <v>0</v>
      </c>
      <c r="W23" s="93">
        <f t="shared" si="2"/>
        <v>0</v>
      </c>
      <c r="X23" s="93">
        <f t="shared" si="3"/>
        <v>0</v>
      </c>
      <c r="Y23" s="93">
        <f t="shared" si="4"/>
        <v>0</v>
      </c>
      <c r="Z23" s="93">
        <f t="shared" si="5"/>
        <v>0</v>
      </c>
      <c r="AA23" s="93">
        <f t="shared" si="6"/>
        <v>0</v>
      </c>
      <c r="AB23" s="93">
        <f t="shared" si="7"/>
        <v>0</v>
      </c>
      <c r="AC23" s="94">
        <f t="shared" si="8"/>
        <v>0</v>
      </c>
      <c r="AD23" s="94">
        <f t="shared" si="9"/>
        <v>0</v>
      </c>
      <c r="AE23" s="94">
        <f t="shared" si="10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2"/>
        <v>43111</v>
      </c>
      <c r="C24" s="60"/>
      <c r="D24" s="60"/>
      <c r="E24" s="95"/>
      <c r="F24" s="95"/>
      <c r="G24" s="86"/>
      <c r="H24" s="86"/>
      <c r="I24" s="73">
        <f t="shared" si="13"/>
      </c>
      <c r="J24" s="74">
        <f t="shared" si="14"/>
      </c>
      <c r="K24" s="73">
        <f t="shared" si="15"/>
      </c>
      <c r="L24" s="74">
        <f t="shared" si="16"/>
      </c>
      <c r="M24" s="75">
        <f t="shared" si="17"/>
      </c>
      <c r="N24" s="76">
        <f t="shared" si="18"/>
      </c>
      <c r="O24" s="66"/>
      <c r="P24" s="68">
        <f t="shared" si="11"/>
        <v>0</v>
      </c>
      <c r="Q24" s="68">
        <f t="shared" si="19"/>
        <v>1</v>
      </c>
      <c r="R24" s="100">
        <f t="shared" si="0"/>
        <v>0</v>
      </c>
      <c r="S24" s="100">
        <f t="shared" si="20"/>
        <v>0</v>
      </c>
      <c r="T24" s="100">
        <f t="shared" si="21"/>
        <v>0</v>
      </c>
      <c r="U24" s="100">
        <f t="shared" si="22"/>
        <v>0</v>
      </c>
      <c r="V24" s="68">
        <f t="shared" si="1"/>
        <v>0</v>
      </c>
      <c r="W24" s="93">
        <f t="shared" si="2"/>
        <v>0</v>
      </c>
      <c r="X24" s="93">
        <f t="shared" si="3"/>
        <v>0</v>
      </c>
      <c r="Y24" s="93">
        <f t="shared" si="4"/>
        <v>0</v>
      </c>
      <c r="Z24" s="93">
        <f t="shared" si="5"/>
        <v>0</v>
      </c>
      <c r="AA24" s="93">
        <f t="shared" si="6"/>
        <v>0</v>
      </c>
      <c r="AB24" s="93">
        <f t="shared" si="7"/>
        <v>0</v>
      </c>
      <c r="AC24" s="94">
        <f t="shared" si="8"/>
        <v>0</v>
      </c>
      <c r="AD24" s="94">
        <f t="shared" si="9"/>
        <v>0</v>
      </c>
      <c r="AE24" s="94">
        <f t="shared" si="10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2"/>
        <v>43112</v>
      </c>
      <c r="C25" s="60"/>
      <c r="D25" s="60"/>
      <c r="E25" s="95"/>
      <c r="F25" s="95"/>
      <c r="G25" s="86"/>
      <c r="H25" s="86"/>
      <c r="I25" s="73">
        <f t="shared" si="13"/>
      </c>
      <c r="J25" s="74">
        <f t="shared" si="14"/>
      </c>
      <c r="K25" s="73">
        <f t="shared" si="15"/>
      </c>
      <c r="L25" s="74">
        <f t="shared" si="16"/>
      </c>
      <c r="M25" s="75">
        <f t="shared" si="17"/>
      </c>
      <c r="N25" s="76">
        <f t="shared" si="18"/>
      </c>
      <c r="O25" s="66"/>
      <c r="P25" s="68">
        <f t="shared" si="11"/>
        <v>0</v>
      </c>
      <c r="Q25" s="68">
        <f t="shared" si="19"/>
        <v>1</v>
      </c>
      <c r="R25" s="100">
        <f t="shared" si="0"/>
        <v>0</v>
      </c>
      <c r="S25" s="100">
        <f t="shared" si="20"/>
        <v>0</v>
      </c>
      <c r="T25" s="100">
        <f t="shared" si="21"/>
        <v>0</v>
      </c>
      <c r="U25" s="100">
        <f t="shared" si="22"/>
        <v>0</v>
      </c>
      <c r="V25" s="68">
        <f t="shared" si="1"/>
        <v>0</v>
      </c>
      <c r="W25" s="93">
        <f t="shared" si="2"/>
        <v>0</v>
      </c>
      <c r="X25" s="93">
        <f t="shared" si="3"/>
        <v>0</v>
      </c>
      <c r="Y25" s="93">
        <f t="shared" si="4"/>
        <v>0</v>
      </c>
      <c r="Z25" s="93">
        <f t="shared" si="5"/>
        <v>0</v>
      </c>
      <c r="AA25" s="93">
        <f t="shared" si="6"/>
        <v>0</v>
      </c>
      <c r="AB25" s="93">
        <f t="shared" si="7"/>
        <v>0</v>
      </c>
      <c r="AC25" s="94">
        <f t="shared" si="8"/>
        <v>0</v>
      </c>
      <c r="AD25" s="94">
        <f t="shared" si="9"/>
        <v>0</v>
      </c>
      <c r="AE25" s="94">
        <f t="shared" si="10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2"/>
        <v>43113</v>
      </c>
      <c r="C26" s="60"/>
      <c r="D26" s="60"/>
      <c r="E26" s="95"/>
      <c r="F26" s="95"/>
      <c r="G26" s="86"/>
      <c r="H26" s="86"/>
      <c r="I26" s="73">
        <f t="shared" si="13"/>
      </c>
      <c r="J26" s="74">
        <f t="shared" si="14"/>
      </c>
      <c r="K26" s="73">
        <f t="shared" si="15"/>
      </c>
      <c r="L26" s="74">
        <f t="shared" si="16"/>
      </c>
      <c r="M26" s="75">
        <f t="shared" si="17"/>
      </c>
      <c r="N26" s="76">
        <f t="shared" si="18"/>
      </c>
      <c r="O26" s="66"/>
      <c r="P26" s="68">
        <f t="shared" si="11"/>
        <v>0</v>
      </c>
      <c r="Q26" s="68">
        <f t="shared" si="19"/>
        <v>1</v>
      </c>
      <c r="R26" s="100">
        <f t="shared" si="0"/>
        <v>0</v>
      </c>
      <c r="S26" s="100">
        <f t="shared" si="20"/>
        <v>0</v>
      </c>
      <c r="T26" s="100">
        <f t="shared" si="21"/>
        <v>0</v>
      </c>
      <c r="U26" s="100">
        <f t="shared" si="22"/>
        <v>0</v>
      </c>
      <c r="V26" s="68">
        <f t="shared" si="1"/>
        <v>0</v>
      </c>
      <c r="W26" s="93">
        <f t="shared" si="2"/>
        <v>0</v>
      </c>
      <c r="X26" s="93">
        <f t="shared" si="3"/>
        <v>0</v>
      </c>
      <c r="Y26" s="93">
        <f t="shared" si="4"/>
        <v>0</v>
      </c>
      <c r="Z26" s="93">
        <f t="shared" si="5"/>
        <v>0</v>
      </c>
      <c r="AA26" s="93">
        <f t="shared" si="6"/>
        <v>1</v>
      </c>
      <c r="AB26" s="93">
        <f t="shared" si="7"/>
        <v>0</v>
      </c>
      <c r="AC26" s="94">
        <f t="shared" si="8"/>
        <v>0</v>
      </c>
      <c r="AD26" s="94">
        <f t="shared" si="9"/>
        <v>0</v>
      </c>
      <c r="AE26" s="94">
        <f t="shared" si="10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2"/>
        <v>43114</v>
      </c>
      <c r="C27" s="99"/>
      <c r="D27" s="60"/>
      <c r="E27" s="95"/>
      <c r="F27" s="95"/>
      <c r="G27" s="86"/>
      <c r="H27" s="86"/>
      <c r="I27" s="73">
        <f t="shared" si="13"/>
      </c>
      <c r="J27" s="74">
        <f t="shared" si="14"/>
      </c>
      <c r="K27" s="73">
        <f t="shared" si="15"/>
      </c>
      <c r="L27" s="74">
        <f t="shared" si="16"/>
      </c>
      <c r="M27" s="75">
        <f t="shared" si="17"/>
      </c>
      <c r="N27" s="76">
        <f t="shared" si="18"/>
      </c>
      <c r="O27" s="66"/>
      <c r="P27" s="68">
        <f t="shared" si="11"/>
        <v>0</v>
      </c>
      <c r="Q27" s="68">
        <f t="shared" si="19"/>
        <v>1</v>
      </c>
      <c r="R27" s="100">
        <f t="shared" si="0"/>
        <v>0</v>
      </c>
      <c r="S27" s="100">
        <f t="shared" si="20"/>
        <v>0</v>
      </c>
      <c r="T27" s="100">
        <f t="shared" si="21"/>
        <v>0</v>
      </c>
      <c r="U27" s="100">
        <f t="shared" si="22"/>
        <v>0</v>
      </c>
      <c r="V27" s="68">
        <f t="shared" si="1"/>
        <v>1</v>
      </c>
      <c r="W27" s="93">
        <f t="shared" si="2"/>
        <v>0</v>
      </c>
      <c r="X27" s="93">
        <f t="shared" si="3"/>
        <v>0</v>
      </c>
      <c r="Y27" s="93">
        <f t="shared" si="4"/>
        <v>0</v>
      </c>
      <c r="Z27" s="93">
        <f t="shared" si="5"/>
        <v>0</v>
      </c>
      <c r="AA27" s="93">
        <f t="shared" si="6"/>
        <v>0</v>
      </c>
      <c r="AB27" s="93">
        <f t="shared" si="7"/>
        <v>0</v>
      </c>
      <c r="AC27" s="94">
        <f t="shared" si="8"/>
        <v>0</v>
      </c>
      <c r="AD27" s="94">
        <f t="shared" si="9"/>
        <v>0</v>
      </c>
      <c r="AE27" s="94">
        <f t="shared" si="10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2"/>
        <v>43115</v>
      </c>
      <c r="C28" s="99"/>
      <c r="D28" s="60"/>
      <c r="E28" s="95"/>
      <c r="F28" s="95"/>
      <c r="G28" s="86"/>
      <c r="H28" s="86"/>
      <c r="I28" s="73">
        <f t="shared" si="13"/>
      </c>
      <c r="J28" s="74">
        <f t="shared" si="14"/>
      </c>
      <c r="K28" s="73">
        <f t="shared" si="15"/>
      </c>
      <c r="L28" s="74">
        <f t="shared" si="16"/>
      </c>
      <c r="M28" s="75">
        <f t="shared" si="17"/>
      </c>
      <c r="N28" s="76">
        <f t="shared" si="18"/>
      </c>
      <c r="O28" s="66"/>
      <c r="P28" s="68">
        <f t="shared" si="11"/>
        <v>0</v>
      </c>
      <c r="Q28" s="68">
        <f t="shared" si="19"/>
        <v>1</v>
      </c>
      <c r="R28" s="100">
        <f t="shared" si="0"/>
        <v>0</v>
      </c>
      <c r="S28" s="100">
        <f t="shared" si="20"/>
        <v>0</v>
      </c>
      <c r="T28" s="100">
        <f t="shared" si="21"/>
        <v>0</v>
      </c>
      <c r="U28" s="100">
        <f t="shared" si="22"/>
        <v>0</v>
      </c>
      <c r="V28" s="68">
        <f t="shared" si="1"/>
        <v>0</v>
      </c>
      <c r="W28" s="93">
        <f t="shared" si="2"/>
        <v>0</v>
      </c>
      <c r="X28" s="93">
        <f t="shared" si="3"/>
        <v>0</v>
      </c>
      <c r="Y28" s="93">
        <f t="shared" si="4"/>
        <v>0</v>
      </c>
      <c r="Z28" s="93">
        <f t="shared" si="5"/>
        <v>0</v>
      </c>
      <c r="AA28" s="93">
        <f t="shared" si="6"/>
        <v>0</v>
      </c>
      <c r="AB28" s="93">
        <f t="shared" si="7"/>
        <v>0</v>
      </c>
      <c r="AC28" s="94">
        <f t="shared" si="8"/>
        <v>0</v>
      </c>
      <c r="AD28" s="94">
        <f t="shared" si="9"/>
        <v>0</v>
      </c>
      <c r="AE28" s="94">
        <f t="shared" si="10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2"/>
        <v>43116</v>
      </c>
      <c r="C29" s="60"/>
      <c r="D29" s="60"/>
      <c r="E29" s="95"/>
      <c r="F29" s="95"/>
      <c r="G29" s="86"/>
      <c r="H29" s="86"/>
      <c r="I29" s="73">
        <f t="shared" si="13"/>
      </c>
      <c r="J29" s="74">
        <f t="shared" si="14"/>
      </c>
      <c r="K29" s="73">
        <f t="shared" si="15"/>
      </c>
      <c r="L29" s="74">
        <f t="shared" si="16"/>
      </c>
      <c r="M29" s="75">
        <f t="shared" si="17"/>
      </c>
      <c r="N29" s="76">
        <f t="shared" si="18"/>
      </c>
      <c r="O29" s="66"/>
      <c r="P29" s="68">
        <f t="shared" si="11"/>
        <v>0</v>
      </c>
      <c r="Q29" s="68">
        <f t="shared" si="19"/>
        <v>1</v>
      </c>
      <c r="R29" s="100">
        <f t="shared" si="0"/>
        <v>0</v>
      </c>
      <c r="S29" s="100">
        <f t="shared" si="20"/>
        <v>0</v>
      </c>
      <c r="T29" s="100">
        <f t="shared" si="21"/>
        <v>0</v>
      </c>
      <c r="U29" s="100">
        <f t="shared" si="22"/>
        <v>0</v>
      </c>
      <c r="V29" s="68">
        <f t="shared" si="1"/>
        <v>0</v>
      </c>
      <c r="W29" s="93">
        <f t="shared" si="2"/>
        <v>0</v>
      </c>
      <c r="X29" s="93">
        <f t="shared" si="3"/>
        <v>0</v>
      </c>
      <c r="Y29" s="93">
        <f t="shared" si="4"/>
        <v>0</v>
      </c>
      <c r="Z29" s="93">
        <f t="shared" si="5"/>
        <v>0</v>
      </c>
      <c r="AA29" s="93">
        <f t="shared" si="6"/>
        <v>0</v>
      </c>
      <c r="AB29" s="93">
        <f t="shared" si="7"/>
        <v>0</v>
      </c>
      <c r="AC29" s="94">
        <f t="shared" si="8"/>
        <v>0</v>
      </c>
      <c r="AD29" s="94">
        <f t="shared" si="9"/>
        <v>0</v>
      </c>
      <c r="AE29" s="94">
        <f t="shared" si="10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2"/>
        <v>43117</v>
      </c>
      <c r="C30" s="60"/>
      <c r="D30" s="60"/>
      <c r="E30" s="95"/>
      <c r="F30" s="95"/>
      <c r="G30" s="86"/>
      <c r="H30" s="86"/>
      <c r="I30" s="73">
        <f t="shared" si="13"/>
      </c>
      <c r="J30" s="74">
        <f t="shared" si="14"/>
      </c>
      <c r="K30" s="73">
        <f t="shared" si="15"/>
      </c>
      <c r="L30" s="74">
        <f t="shared" si="16"/>
      </c>
      <c r="M30" s="75">
        <f t="shared" si="17"/>
      </c>
      <c r="N30" s="76">
        <f t="shared" si="18"/>
      </c>
      <c r="O30" s="66"/>
      <c r="P30" s="68">
        <f t="shared" si="11"/>
        <v>0</v>
      </c>
      <c r="Q30" s="68">
        <f t="shared" si="19"/>
        <v>1</v>
      </c>
      <c r="R30" s="100">
        <f t="shared" si="0"/>
        <v>0</v>
      </c>
      <c r="S30" s="100">
        <f t="shared" si="20"/>
        <v>0</v>
      </c>
      <c r="T30" s="100">
        <f t="shared" si="21"/>
        <v>0</v>
      </c>
      <c r="U30" s="100">
        <f t="shared" si="22"/>
        <v>0</v>
      </c>
      <c r="V30" s="68">
        <f t="shared" si="1"/>
        <v>0</v>
      </c>
      <c r="W30" s="93">
        <f t="shared" si="2"/>
        <v>0</v>
      </c>
      <c r="X30" s="93">
        <f t="shared" si="3"/>
        <v>0</v>
      </c>
      <c r="Y30" s="93">
        <f t="shared" si="4"/>
        <v>0</v>
      </c>
      <c r="Z30" s="93">
        <f t="shared" si="5"/>
        <v>0</v>
      </c>
      <c r="AA30" s="93">
        <f t="shared" si="6"/>
        <v>0</v>
      </c>
      <c r="AB30" s="93">
        <f t="shared" si="7"/>
        <v>0</v>
      </c>
      <c r="AC30" s="94">
        <f t="shared" si="8"/>
        <v>0</v>
      </c>
      <c r="AD30" s="94">
        <f t="shared" si="9"/>
        <v>0</v>
      </c>
      <c r="AE30" s="94">
        <f t="shared" si="10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2"/>
        <v>43118</v>
      </c>
      <c r="C31" s="60"/>
      <c r="D31" s="60"/>
      <c r="E31" s="95"/>
      <c r="F31" s="95"/>
      <c r="G31" s="86"/>
      <c r="H31" s="86"/>
      <c r="I31" s="73">
        <f t="shared" si="13"/>
      </c>
      <c r="J31" s="74">
        <f t="shared" si="14"/>
      </c>
      <c r="K31" s="73">
        <f t="shared" si="15"/>
      </c>
      <c r="L31" s="74">
        <f t="shared" si="16"/>
      </c>
      <c r="M31" s="75">
        <f t="shared" si="17"/>
      </c>
      <c r="N31" s="76">
        <f t="shared" si="18"/>
      </c>
      <c r="O31" s="66"/>
      <c r="P31" s="68">
        <f t="shared" si="11"/>
        <v>0</v>
      </c>
      <c r="Q31" s="68">
        <f t="shared" si="19"/>
        <v>1</v>
      </c>
      <c r="R31" s="100">
        <f t="shared" si="0"/>
        <v>0</v>
      </c>
      <c r="S31" s="100">
        <f t="shared" si="20"/>
        <v>0</v>
      </c>
      <c r="T31" s="100">
        <f t="shared" si="21"/>
        <v>0</v>
      </c>
      <c r="U31" s="100">
        <f t="shared" si="22"/>
        <v>0</v>
      </c>
      <c r="V31" s="68">
        <f t="shared" si="1"/>
        <v>0</v>
      </c>
      <c r="W31" s="93">
        <f t="shared" si="2"/>
        <v>0</v>
      </c>
      <c r="X31" s="93">
        <f t="shared" si="3"/>
        <v>0</v>
      </c>
      <c r="Y31" s="93">
        <f t="shared" si="4"/>
        <v>0</v>
      </c>
      <c r="Z31" s="93">
        <f t="shared" si="5"/>
        <v>0</v>
      </c>
      <c r="AA31" s="93">
        <f t="shared" si="6"/>
        <v>0</v>
      </c>
      <c r="AB31" s="93">
        <f t="shared" si="7"/>
        <v>0</v>
      </c>
      <c r="AC31" s="94">
        <f t="shared" si="8"/>
        <v>0</v>
      </c>
      <c r="AD31" s="94">
        <f t="shared" si="9"/>
        <v>0</v>
      </c>
      <c r="AE31" s="94">
        <f t="shared" si="10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v>43106</v>
      </c>
      <c r="AN31" s="34">
        <v>125</v>
      </c>
    </row>
    <row r="32" spans="2:40" ht="21" customHeight="1">
      <c r="B32" s="117">
        <f t="shared" si="12"/>
        <v>43119</v>
      </c>
      <c r="C32" s="60"/>
      <c r="D32" s="60"/>
      <c r="E32" s="95"/>
      <c r="F32" s="95"/>
      <c r="G32" s="86"/>
      <c r="H32" s="86"/>
      <c r="I32" s="73">
        <f t="shared" si="13"/>
      </c>
      <c r="J32" s="74">
        <f t="shared" si="14"/>
      </c>
      <c r="K32" s="73">
        <f t="shared" si="15"/>
      </c>
      <c r="L32" s="74">
        <f t="shared" si="16"/>
      </c>
      <c r="M32" s="75">
        <f t="shared" si="17"/>
      </c>
      <c r="N32" s="76">
        <f t="shared" si="18"/>
      </c>
      <c r="O32" s="66"/>
      <c r="P32" s="68">
        <f t="shared" si="11"/>
        <v>0</v>
      </c>
      <c r="Q32" s="68">
        <f t="shared" si="19"/>
        <v>1</v>
      </c>
      <c r="R32" s="100">
        <f t="shared" si="0"/>
        <v>0</v>
      </c>
      <c r="S32" s="100">
        <f t="shared" si="20"/>
        <v>0</v>
      </c>
      <c r="T32" s="100">
        <f t="shared" si="21"/>
        <v>0</v>
      </c>
      <c r="U32" s="100">
        <f t="shared" si="22"/>
        <v>0</v>
      </c>
      <c r="V32" s="68">
        <f t="shared" si="1"/>
        <v>0</v>
      </c>
      <c r="W32" s="93">
        <f t="shared" si="2"/>
        <v>0</v>
      </c>
      <c r="X32" s="93">
        <f t="shared" si="3"/>
        <v>0</v>
      </c>
      <c r="Y32" s="93">
        <f t="shared" si="4"/>
        <v>0</v>
      </c>
      <c r="Z32" s="93">
        <f t="shared" si="5"/>
        <v>0</v>
      </c>
      <c r="AA32" s="93">
        <f t="shared" si="6"/>
        <v>0</v>
      </c>
      <c r="AB32" s="93">
        <f t="shared" si="7"/>
        <v>0</v>
      </c>
      <c r="AC32" s="94">
        <f t="shared" si="8"/>
        <v>0</v>
      </c>
      <c r="AD32" s="94">
        <f t="shared" si="9"/>
        <v>0</v>
      </c>
      <c r="AE32" s="94">
        <f t="shared" si="10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v>43251</v>
      </c>
      <c r="AN32" s="37">
        <v>125</v>
      </c>
    </row>
    <row r="33" spans="2:40" ht="21" customHeight="1">
      <c r="B33" s="117">
        <f t="shared" si="12"/>
        <v>43120</v>
      </c>
      <c r="C33" s="60"/>
      <c r="D33" s="60"/>
      <c r="E33" s="95"/>
      <c r="F33" s="95"/>
      <c r="G33" s="86"/>
      <c r="H33" s="86"/>
      <c r="I33" s="73">
        <f t="shared" si="13"/>
      </c>
      <c r="J33" s="74">
        <f t="shared" si="14"/>
      </c>
      <c r="K33" s="73">
        <f t="shared" si="15"/>
      </c>
      <c r="L33" s="74">
        <f t="shared" si="16"/>
      </c>
      <c r="M33" s="75">
        <f t="shared" si="17"/>
      </c>
      <c r="N33" s="76">
        <f t="shared" si="18"/>
      </c>
      <c r="O33" s="66"/>
      <c r="P33" s="68">
        <f t="shared" si="11"/>
        <v>0</v>
      </c>
      <c r="Q33" s="68">
        <f t="shared" si="19"/>
        <v>1</v>
      </c>
      <c r="R33" s="100">
        <f t="shared" si="0"/>
        <v>0</v>
      </c>
      <c r="S33" s="100">
        <f t="shared" si="20"/>
        <v>0</v>
      </c>
      <c r="T33" s="100">
        <f t="shared" si="21"/>
        <v>0</v>
      </c>
      <c r="U33" s="100">
        <f t="shared" si="22"/>
        <v>0</v>
      </c>
      <c r="V33" s="68">
        <f t="shared" si="1"/>
        <v>0</v>
      </c>
      <c r="W33" s="93">
        <f t="shared" si="2"/>
        <v>0</v>
      </c>
      <c r="X33" s="93">
        <f t="shared" si="3"/>
        <v>0</v>
      </c>
      <c r="Y33" s="93">
        <f t="shared" si="4"/>
        <v>0</v>
      </c>
      <c r="Z33" s="93">
        <f t="shared" si="5"/>
        <v>0</v>
      </c>
      <c r="AA33" s="93">
        <f t="shared" si="6"/>
        <v>1</v>
      </c>
      <c r="AB33" s="93">
        <f t="shared" si="7"/>
        <v>0</v>
      </c>
      <c r="AC33" s="94">
        <f t="shared" si="8"/>
        <v>0</v>
      </c>
      <c r="AD33" s="94">
        <f t="shared" si="9"/>
        <v>0</v>
      </c>
      <c r="AE33" s="94">
        <f t="shared" si="10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v>43320</v>
      </c>
      <c r="AN33" s="37">
        <v>125</v>
      </c>
    </row>
    <row r="34" spans="2:40" ht="21" customHeight="1">
      <c r="B34" s="117">
        <f t="shared" si="12"/>
        <v>43121</v>
      </c>
      <c r="C34" s="60"/>
      <c r="D34" s="60"/>
      <c r="E34" s="95"/>
      <c r="F34" s="95"/>
      <c r="G34" s="86"/>
      <c r="H34" s="86"/>
      <c r="I34" s="73">
        <f t="shared" si="13"/>
      </c>
      <c r="J34" s="74">
        <f t="shared" si="14"/>
      </c>
      <c r="K34" s="73">
        <f t="shared" si="15"/>
      </c>
      <c r="L34" s="74">
        <f t="shared" si="16"/>
      </c>
      <c r="M34" s="75">
        <f t="shared" si="17"/>
      </c>
      <c r="N34" s="76">
        <f t="shared" si="18"/>
      </c>
      <c r="O34" s="66"/>
      <c r="P34" s="68">
        <f t="shared" si="11"/>
        <v>0</v>
      </c>
      <c r="Q34" s="68">
        <f t="shared" si="19"/>
        <v>1</v>
      </c>
      <c r="R34" s="100">
        <f t="shared" si="0"/>
        <v>0</v>
      </c>
      <c r="S34" s="100">
        <f t="shared" si="20"/>
        <v>0</v>
      </c>
      <c r="T34" s="100">
        <f t="shared" si="21"/>
        <v>0</v>
      </c>
      <c r="U34" s="100">
        <f t="shared" si="22"/>
        <v>0</v>
      </c>
      <c r="V34" s="68">
        <f t="shared" si="1"/>
        <v>1</v>
      </c>
      <c r="W34" s="93">
        <f t="shared" si="2"/>
        <v>0</v>
      </c>
      <c r="X34" s="93">
        <f t="shared" si="3"/>
        <v>0</v>
      </c>
      <c r="Y34" s="93">
        <f t="shared" si="4"/>
        <v>0</v>
      </c>
      <c r="Z34" s="93">
        <f t="shared" si="5"/>
        <v>0</v>
      </c>
      <c r="AA34" s="93">
        <f t="shared" si="6"/>
        <v>0</v>
      </c>
      <c r="AB34" s="93">
        <f t="shared" si="7"/>
        <v>0</v>
      </c>
      <c r="AC34" s="94">
        <f t="shared" si="8"/>
        <v>0</v>
      </c>
      <c r="AD34" s="94">
        <f t="shared" si="9"/>
        <v>0</v>
      </c>
      <c r="AE34" s="94">
        <f t="shared" si="10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v>43327</v>
      </c>
      <c r="AN34" s="37">
        <v>125</v>
      </c>
    </row>
    <row r="35" spans="2:40" ht="21" customHeight="1">
      <c r="B35" s="117">
        <f t="shared" si="12"/>
        <v>43122</v>
      </c>
      <c r="C35" s="60"/>
      <c r="D35" s="60"/>
      <c r="E35" s="95"/>
      <c r="F35" s="95"/>
      <c r="G35" s="86"/>
      <c r="H35" s="86"/>
      <c r="I35" s="73">
        <f t="shared" si="13"/>
      </c>
      <c r="J35" s="74">
        <f t="shared" si="14"/>
      </c>
      <c r="K35" s="73">
        <f t="shared" si="15"/>
      </c>
      <c r="L35" s="74">
        <f t="shared" si="16"/>
      </c>
      <c r="M35" s="75">
        <f t="shared" si="17"/>
      </c>
      <c r="N35" s="76">
        <f t="shared" si="18"/>
      </c>
      <c r="O35" s="66"/>
      <c r="P35" s="68">
        <f t="shared" si="11"/>
        <v>0</v>
      </c>
      <c r="Q35" s="68">
        <f t="shared" si="19"/>
        <v>1</v>
      </c>
      <c r="R35" s="100">
        <f t="shared" si="0"/>
        <v>0</v>
      </c>
      <c r="S35" s="100">
        <f t="shared" si="20"/>
        <v>0</v>
      </c>
      <c r="T35" s="100">
        <f t="shared" si="21"/>
        <v>0</v>
      </c>
      <c r="U35" s="100">
        <f t="shared" si="22"/>
        <v>0</v>
      </c>
      <c r="V35" s="68">
        <f t="shared" si="1"/>
        <v>0</v>
      </c>
      <c r="W35" s="93">
        <f t="shared" si="2"/>
        <v>0</v>
      </c>
      <c r="X35" s="93">
        <f t="shared" si="3"/>
        <v>0</v>
      </c>
      <c r="Y35" s="93">
        <f t="shared" si="4"/>
        <v>0</v>
      </c>
      <c r="Z35" s="93">
        <f t="shared" si="5"/>
        <v>0</v>
      </c>
      <c r="AA35" s="93">
        <f t="shared" si="6"/>
        <v>0</v>
      </c>
      <c r="AB35" s="93">
        <f t="shared" si="7"/>
        <v>0</v>
      </c>
      <c r="AC35" s="94">
        <f t="shared" si="8"/>
        <v>0</v>
      </c>
      <c r="AD35" s="94">
        <f t="shared" si="9"/>
        <v>0</v>
      </c>
      <c r="AE35" s="94">
        <f t="shared" si="10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v>43404</v>
      </c>
      <c r="AN35" s="40">
        <v>125</v>
      </c>
    </row>
    <row r="36" spans="2:40" ht="21" customHeight="1">
      <c r="B36" s="117">
        <f t="shared" si="12"/>
        <v>43123</v>
      </c>
      <c r="C36" s="60"/>
      <c r="D36" s="60"/>
      <c r="E36" s="95"/>
      <c r="F36" s="95"/>
      <c r="G36" s="86"/>
      <c r="H36" s="86"/>
      <c r="I36" s="73">
        <f t="shared" si="13"/>
      </c>
      <c r="J36" s="74">
        <f t="shared" si="14"/>
      </c>
      <c r="K36" s="73">
        <f t="shared" si="15"/>
      </c>
      <c r="L36" s="74">
        <f t="shared" si="16"/>
      </c>
      <c r="M36" s="75">
        <f t="shared" si="17"/>
      </c>
      <c r="N36" s="76">
        <f t="shared" si="18"/>
      </c>
      <c r="O36" s="66"/>
      <c r="P36" s="68">
        <f t="shared" si="11"/>
        <v>0</v>
      </c>
      <c r="Q36" s="68">
        <f t="shared" si="19"/>
        <v>1</v>
      </c>
      <c r="R36" s="100">
        <f t="shared" si="0"/>
        <v>0</v>
      </c>
      <c r="S36" s="100">
        <f t="shared" si="20"/>
        <v>0</v>
      </c>
      <c r="T36" s="100">
        <f t="shared" si="21"/>
        <v>0</v>
      </c>
      <c r="U36" s="100">
        <f t="shared" si="22"/>
        <v>0</v>
      </c>
      <c r="V36" s="68">
        <f t="shared" si="1"/>
        <v>0</v>
      </c>
      <c r="W36" s="93">
        <f t="shared" si="2"/>
        <v>0</v>
      </c>
      <c r="X36" s="93">
        <f t="shared" si="3"/>
        <v>0</v>
      </c>
      <c r="Y36" s="93">
        <f t="shared" si="4"/>
        <v>0</v>
      </c>
      <c r="Z36" s="93">
        <f t="shared" si="5"/>
        <v>0</v>
      </c>
      <c r="AA36" s="93">
        <f t="shared" si="6"/>
        <v>0</v>
      </c>
      <c r="AB36" s="93">
        <f t="shared" si="7"/>
        <v>0</v>
      </c>
      <c r="AC36" s="94">
        <f t="shared" si="8"/>
        <v>0</v>
      </c>
      <c r="AD36" s="94">
        <f t="shared" si="9"/>
        <v>0</v>
      </c>
      <c r="AE36" s="94">
        <f t="shared" si="10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v>43405</v>
      </c>
      <c r="AN36" s="37">
        <v>125</v>
      </c>
    </row>
    <row r="37" spans="2:40" ht="21" customHeight="1">
      <c r="B37" s="117">
        <f t="shared" si="12"/>
        <v>43124</v>
      </c>
      <c r="C37" s="60"/>
      <c r="D37" s="60"/>
      <c r="E37" s="95"/>
      <c r="F37" s="95"/>
      <c r="G37" s="86"/>
      <c r="H37" s="86"/>
      <c r="I37" s="73">
        <f t="shared" si="13"/>
      </c>
      <c r="J37" s="74">
        <f t="shared" si="14"/>
      </c>
      <c r="K37" s="73">
        <f t="shared" si="15"/>
      </c>
      <c r="L37" s="74">
        <f t="shared" si="16"/>
      </c>
      <c r="M37" s="75">
        <f t="shared" si="17"/>
      </c>
      <c r="N37" s="76">
        <f t="shared" si="18"/>
      </c>
      <c r="O37" s="66"/>
      <c r="P37" s="68">
        <f t="shared" si="11"/>
        <v>0</v>
      </c>
      <c r="Q37" s="68">
        <f t="shared" si="19"/>
        <v>1</v>
      </c>
      <c r="R37" s="100">
        <f t="shared" si="0"/>
        <v>0</v>
      </c>
      <c r="S37" s="100">
        <f t="shared" si="20"/>
        <v>0</v>
      </c>
      <c r="T37" s="100">
        <f t="shared" si="21"/>
        <v>0</v>
      </c>
      <c r="U37" s="100">
        <f t="shared" si="22"/>
        <v>0</v>
      </c>
      <c r="V37" s="68">
        <f t="shared" si="1"/>
        <v>0</v>
      </c>
      <c r="W37" s="93">
        <f t="shared" si="2"/>
        <v>0</v>
      </c>
      <c r="X37" s="93">
        <f t="shared" si="3"/>
        <v>0</v>
      </c>
      <c r="Y37" s="93">
        <f t="shared" si="4"/>
        <v>0</v>
      </c>
      <c r="Z37" s="93">
        <f t="shared" si="5"/>
        <v>0</v>
      </c>
      <c r="AA37" s="93">
        <f t="shared" si="6"/>
        <v>0</v>
      </c>
      <c r="AB37" s="93">
        <f t="shared" si="7"/>
        <v>0</v>
      </c>
      <c r="AC37" s="94">
        <f t="shared" si="8"/>
        <v>0</v>
      </c>
      <c r="AD37" s="94">
        <f t="shared" si="9"/>
        <v>0</v>
      </c>
      <c r="AE37" s="94">
        <f t="shared" si="10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v>43425</v>
      </c>
      <c r="AN37" s="42">
        <v>125</v>
      </c>
    </row>
    <row r="38" spans="2:41" ht="21" customHeight="1">
      <c r="B38" s="117">
        <f t="shared" si="12"/>
        <v>43125</v>
      </c>
      <c r="C38" s="60"/>
      <c r="D38" s="60"/>
      <c r="E38" s="95"/>
      <c r="F38" s="95"/>
      <c r="G38" s="86"/>
      <c r="H38" s="86"/>
      <c r="I38" s="73">
        <f t="shared" si="13"/>
      </c>
      <c r="J38" s="74">
        <f t="shared" si="14"/>
      </c>
      <c r="K38" s="73">
        <f t="shared" si="15"/>
      </c>
      <c r="L38" s="74">
        <f t="shared" si="16"/>
      </c>
      <c r="M38" s="75">
        <f t="shared" si="17"/>
      </c>
      <c r="N38" s="76">
        <f t="shared" si="18"/>
      </c>
      <c r="O38" s="66"/>
      <c r="P38" s="68">
        <f t="shared" si="11"/>
        <v>0</v>
      </c>
      <c r="Q38" s="68">
        <f t="shared" si="19"/>
        <v>1</v>
      </c>
      <c r="R38" s="100">
        <f t="shared" si="0"/>
        <v>0</v>
      </c>
      <c r="S38" s="100">
        <f t="shared" si="20"/>
        <v>0</v>
      </c>
      <c r="T38" s="100">
        <f t="shared" si="21"/>
        <v>0</v>
      </c>
      <c r="U38" s="100">
        <f t="shared" si="22"/>
        <v>0</v>
      </c>
      <c r="V38" s="68">
        <f t="shared" si="1"/>
        <v>0</v>
      </c>
      <c r="W38" s="93">
        <f t="shared" si="2"/>
        <v>0</v>
      </c>
      <c r="X38" s="93">
        <f t="shared" si="3"/>
        <v>0</v>
      </c>
      <c r="Y38" s="93">
        <f t="shared" si="4"/>
        <v>0</v>
      </c>
      <c r="Z38" s="93">
        <f t="shared" si="5"/>
        <v>0</v>
      </c>
      <c r="AA38" s="93">
        <f t="shared" si="6"/>
        <v>0</v>
      </c>
      <c r="AB38" s="93">
        <f t="shared" si="7"/>
        <v>0</v>
      </c>
      <c r="AC38" s="94">
        <f t="shared" si="8"/>
        <v>0</v>
      </c>
      <c r="AD38" s="94">
        <f t="shared" si="9"/>
        <v>0</v>
      </c>
      <c r="AE38" s="94">
        <f t="shared" si="10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2"/>
        <v>43126</v>
      </c>
      <c r="C39" s="60"/>
      <c r="D39" s="60"/>
      <c r="E39" s="95"/>
      <c r="F39" s="95"/>
      <c r="G39" s="86"/>
      <c r="H39" s="86"/>
      <c r="I39" s="73">
        <f t="shared" si="13"/>
      </c>
      <c r="J39" s="74">
        <f t="shared" si="14"/>
      </c>
      <c r="K39" s="73">
        <f t="shared" si="15"/>
      </c>
      <c r="L39" s="74">
        <f t="shared" si="16"/>
      </c>
      <c r="M39" s="75">
        <f t="shared" si="17"/>
      </c>
      <c r="N39" s="76">
        <f t="shared" si="18"/>
      </c>
      <c r="O39" s="66"/>
      <c r="P39" s="68">
        <f t="shared" si="11"/>
        <v>0</v>
      </c>
      <c r="Q39" s="68">
        <f t="shared" si="19"/>
        <v>1</v>
      </c>
      <c r="R39" s="100">
        <f t="shared" si="0"/>
        <v>0</v>
      </c>
      <c r="S39" s="100">
        <f t="shared" si="20"/>
        <v>0</v>
      </c>
      <c r="T39" s="100">
        <f t="shared" si="21"/>
        <v>0</v>
      </c>
      <c r="U39" s="100">
        <f t="shared" si="22"/>
        <v>0</v>
      </c>
      <c r="V39" s="68">
        <f t="shared" si="1"/>
        <v>0</v>
      </c>
      <c r="W39" s="93">
        <f t="shared" si="2"/>
        <v>0</v>
      </c>
      <c r="X39" s="93">
        <f t="shared" si="3"/>
        <v>0</v>
      </c>
      <c r="Y39" s="93">
        <f t="shared" si="4"/>
        <v>0</v>
      </c>
      <c r="Z39" s="93">
        <f t="shared" si="5"/>
        <v>0</v>
      </c>
      <c r="AA39" s="93">
        <f t="shared" si="6"/>
        <v>0</v>
      </c>
      <c r="AB39" s="93">
        <f t="shared" si="7"/>
        <v>0</v>
      </c>
      <c r="AC39" s="94">
        <f t="shared" si="8"/>
        <v>0</v>
      </c>
      <c r="AD39" s="94">
        <f t="shared" si="9"/>
        <v>0</v>
      </c>
      <c r="AE39" s="94">
        <f t="shared" si="10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2"/>
        <v>43127</v>
      </c>
      <c r="C40" s="60"/>
      <c r="D40" s="60"/>
      <c r="E40" s="95"/>
      <c r="F40" s="95"/>
      <c r="G40" s="86"/>
      <c r="H40" s="86"/>
      <c r="I40" s="73">
        <f t="shared" si="13"/>
      </c>
      <c r="J40" s="74">
        <f t="shared" si="14"/>
      </c>
      <c r="K40" s="73">
        <f t="shared" si="15"/>
      </c>
      <c r="L40" s="74">
        <f t="shared" si="16"/>
      </c>
      <c r="M40" s="75">
        <f t="shared" si="17"/>
      </c>
      <c r="N40" s="76">
        <f t="shared" si="18"/>
      </c>
      <c r="O40" s="66"/>
      <c r="P40" s="68">
        <f t="shared" si="11"/>
        <v>0</v>
      </c>
      <c r="Q40" s="68">
        <f t="shared" si="19"/>
        <v>1</v>
      </c>
      <c r="R40" s="100">
        <f t="shared" si="0"/>
        <v>0</v>
      </c>
      <c r="S40" s="100">
        <f t="shared" si="20"/>
        <v>0</v>
      </c>
      <c r="T40" s="100">
        <f t="shared" si="21"/>
        <v>0</v>
      </c>
      <c r="U40" s="100">
        <f t="shared" si="22"/>
        <v>0</v>
      </c>
      <c r="V40" s="68">
        <f t="shared" si="1"/>
        <v>0</v>
      </c>
      <c r="W40" s="93">
        <f t="shared" si="2"/>
        <v>0</v>
      </c>
      <c r="X40" s="93">
        <f t="shared" si="3"/>
        <v>0</v>
      </c>
      <c r="Y40" s="93">
        <f t="shared" si="4"/>
        <v>0</v>
      </c>
      <c r="Z40" s="93">
        <f t="shared" si="5"/>
        <v>0</v>
      </c>
      <c r="AA40" s="93">
        <f t="shared" si="6"/>
        <v>1</v>
      </c>
      <c r="AB40" s="93">
        <f t="shared" si="7"/>
        <v>0</v>
      </c>
      <c r="AC40" s="94">
        <f t="shared" si="8"/>
        <v>0</v>
      </c>
      <c r="AD40" s="94">
        <f t="shared" si="9"/>
        <v>0</v>
      </c>
      <c r="AE40" s="94">
        <f t="shared" si="10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2"/>
        <v>43128</v>
      </c>
      <c r="C41" s="60"/>
      <c r="D41" s="60"/>
      <c r="E41" s="95"/>
      <c r="F41" s="95"/>
      <c r="G41" s="86"/>
      <c r="H41" s="86"/>
      <c r="I41" s="73">
        <f t="shared" si="13"/>
      </c>
      <c r="J41" s="74">
        <f t="shared" si="14"/>
      </c>
      <c r="K41" s="73">
        <f t="shared" si="15"/>
      </c>
      <c r="L41" s="74">
        <f t="shared" si="16"/>
      </c>
      <c r="M41" s="75">
        <f t="shared" si="17"/>
      </c>
      <c r="N41" s="76">
        <f t="shared" si="18"/>
      </c>
      <c r="O41" s="66"/>
      <c r="P41" s="68">
        <f t="shared" si="11"/>
        <v>0</v>
      </c>
      <c r="Q41" s="68">
        <f t="shared" si="19"/>
        <v>1</v>
      </c>
      <c r="R41" s="100">
        <f t="shared" si="0"/>
        <v>0</v>
      </c>
      <c r="S41" s="100">
        <f t="shared" si="20"/>
        <v>0</v>
      </c>
      <c r="T41" s="100">
        <f t="shared" si="21"/>
        <v>0</v>
      </c>
      <c r="U41" s="100">
        <f t="shared" si="22"/>
        <v>0</v>
      </c>
      <c r="V41" s="68">
        <f t="shared" si="1"/>
        <v>1</v>
      </c>
      <c r="W41" s="93">
        <f t="shared" si="2"/>
        <v>0</v>
      </c>
      <c r="X41" s="93">
        <f t="shared" si="3"/>
        <v>0</v>
      </c>
      <c r="Y41" s="93">
        <f t="shared" si="4"/>
        <v>0</v>
      </c>
      <c r="Z41" s="93">
        <f t="shared" si="5"/>
        <v>0</v>
      </c>
      <c r="AA41" s="93">
        <f t="shared" si="6"/>
        <v>0</v>
      </c>
      <c r="AB41" s="93">
        <f t="shared" si="7"/>
        <v>0</v>
      </c>
      <c r="AC41" s="94">
        <f t="shared" si="8"/>
        <v>0</v>
      </c>
      <c r="AD41" s="94">
        <f t="shared" si="9"/>
        <v>0</v>
      </c>
      <c r="AE41" s="94">
        <f t="shared" si="10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2"/>
        <v>43129</v>
      </c>
      <c r="C42" s="60"/>
      <c r="D42" s="60"/>
      <c r="E42" s="95"/>
      <c r="F42" s="95"/>
      <c r="G42" s="86"/>
      <c r="H42" s="86"/>
      <c r="I42" s="73">
        <f t="shared" si="13"/>
      </c>
      <c r="J42" s="74">
        <f t="shared" si="14"/>
      </c>
      <c r="K42" s="73">
        <f t="shared" si="15"/>
      </c>
      <c r="L42" s="74">
        <f t="shared" si="16"/>
      </c>
      <c r="M42" s="75">
        <f t="shared" si="17"/>
      </c>
      <c r="N42" s="76">
        <f t="shared" si="18"/>
      </c>
      <c r="O42" s="66"/>
      <c r="P42" s="68">
        <f t="shared" si="11"/>
        <v>0</v>
      </c>
      <c r="Q42" s="68">
        <f t="shared" si="19"/>
        <v>1</v>
      </c>
      <c r="R42" s="100">
        <f t="shared" si="0"/>
        <v>0</v>
      </c>
      <c r="S42" s="100">
        <f t="shared" si="20"/>
        <v>0</v>
      </c>
      <c r="T42" s="100">
        <f t="shared" si="21"/>
        <v>0</v>
      </c>
      <c r="U42" s="100">
        <f t="shared" si="22"/>
        <v>0</v>
      </c>
      <c r="V42" s="68">
        <f t="shared" si="1"/>
        <v>0</v>
      </c>
      <c r="W42" s="93">
        <f t="shared" si="2"/>
        <v>0</v>
      </c>
      <c r="X42" s="93">
        <f t="shared" si="3"/>
        <v>0</v>
      </c>
      <c r="Y42" s="93">
        <f t="shared" si="4"/>
        <v>0</v>
      </c>
      <c r="Z42" s="93">
        <f t="shared" si="5"/>
        <v>0</v>
      </c>
      <c r="AA42" s="93">
        <f t="shared" si="6"/>
        <v>0</v>
      </c>
      <c r="AB42" s="93">
        <f t="shared" si="7"/>
        <v>0</v>
      </c>
      <c r="AC42" s="94">
        <f t="shared" si="8"/>
        <v>0</v>
      </c>
      <c r="AD42" s="94">
        <f t="shared" si="9"/>
        <v>0</v>
      </c>
      <c r="AE42" s="94">
        <f t="shared" si="10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2"/>
        <v>43130</v>
      </c>
      <c r="C43" s="60"/>
      <c r="D43" s="60"/>
      <c r="E43" s="95"/>
      <c r="F43" s="95"/>
      <c r="G43" s="86"/>
      <c r="H43" s="86"/>
      <c r="I43" s="73">
        <f t="shared" si="13"/>
      </c>
      <c r="J43" s="74">
        <f t="shared" si="14"/>
      </c>
      <c r="K43" s="73">
        <f t="shared" si="15"/>
      </c>
      <c r="L43" s="74">
        <f t="shared" si="16"/>
      </c>
      <c r="M43" s="75">
        <f t="shared" si="17"/>
      </c>
      <c r="N43" s="76">
        <f t="shared" si="18"/>
      </c>
      <c r="O43" s="66"/>
      <c r="P43" s="68">
        <f t="shared" si="11"/>
        <v>0</v>
      </c>
      <c r="Q43" s="68">
        <f t="shared" si="19"/>
        <v>1</v>
      </c>
      <c r="R43" s="100">
        <f t="shared" si="0"/>
        <v>0</v>
      </c>
      <c r="S43" s="100">
        <f t="shared" si="20"/>
        <v>0</v>
      </c>
      <c r="T43" s="100">
        <f t="shared" si="21"/>
        <v>0</v>
      </c>
      <c r="U43" s="100">
        <f t="shared" si="22"/>
        <v>0</v>
      </c>
      <c r="V43" s="68">
        <f t="shared" si="1"/>
        <v>0</v>
      </c>
      <c r="W43" s="93">
        <f t="shared" si="2"/>
        <v>0</v>
      </c>
      <c r="X43" s="93">
        <f t="shared" si="3"/>
        <v>0</v>
      </c>
      <c r="Y43" s="93">
        <f t="shared" si="4"/>
        <v>0</v>
      </c>
      <c r="Z43" s="93">
        <f t="shared" si="5"/>
        <v>0</v>
      </c>
      <c r="AA43" s="93">
        <f t="shared" si="6"/>
        <v>0</v>
      </c>
      <c r="AB43" s="93">
        <f t="shared" si="7"/>
        <v>0</v>
      </c>
      <c r="AC43" s="94">
        <f t="shared" si="8"/>
        <v>0</v>
      </c>
      <c r="AD43" s="94">
        <f t="shared" si="9"/>
        <v>0</v>
      </c>
      <c r="AE43" s="94">
        <f t="shared" si="10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2"/>
        <v>43131</v>
      </c>
      <c r="C44" s="61"/>
      <c r="D44" s="61"/>
      <c r="E44" s="96"/>
      <c r="F44" s="96"/>
      <c r="G44" s="87"/>
      <c r="H44" s="87"/>
      <c r="I44" s="64">
        <f t="shared" si="13"/>
      </c>
      <c r="J44" s="62">
        <f t="shared" si="14"/>
      </c>
      <c r="K44" s="64">
        <f t="shared" si="15"/>
      </c>
      <c r="L44" s="62">
        <f t="shared" si="16"/>
      </c>
      <c r="M44" s="65">
        <f t="shared" si="17"/>
      </c>
      <c r="N44" s="63">
        <f t="shared" si="18"/>
      </c>
      <c r="O44" s="66"/>
      <c r="P44" s="68">
        <f t="shared" si="11"/>
        <v>0</v>
      </c>
      <c r="Q44" s="68">
        <f t="shared" si="19"/>
        <v>1</v>
      </c>
      <c r="R44" s="100">
        <f t="shared" si="0"/>
        <v>0</v>
      </c>
      <c r="S44" s="100">
        <f t="shared" si="20"/>
        <v>0</v>
      </c>
      <c r="T44" s="100">
        <f t="shared" si="21"/>
        <v>0</v>
      </c>
      <c r="U44" s="100">
        <f t="shared" si="22"/>
        <v>0</v>
      </c>
      <c r="V44" s="68">
        <f t="shared" si="1"/>
        <v>0</v>
      </c>
      <c r="W44" s="93">
        <f t="shared" si="2"/>
        <v>0</v>
      </c>
      <c r="X44" s="93">
        <f t="shared" si="3"/>
        <v>0</v>
      </c>
      <c r="Y44" s="93">
        <f t="shared" si="4"/>
        <v>0</v>
      </c>
      <c r="Z44" s="93">
        <f t="shared" si="5"/>
        <v>0</v>
      </c>
      <c r="AA44" s="93">
        <f t="shared" si="6"/>
        <v>0</v>
      </c>
      <c r="AB44" s="93">
        <f t="shared" si="7"/>
        <v>0</v>
      </c>
      <c r="AC44" s="94">
        <f t="shared" si="8"/>
        <v>0</v>
      </c>
      <c r="AD44" s="94">
        <f t="shared" si="9"/>
        <v>0</v>
      </c>
      <c r="AE44" s="94">
        <f t="shared" si="10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0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N12:AN13"/>
    <mergeCell ref="E12:F12"/>
    <mergeCell ref="N5:AH10"/>
    <mergeCell ref="B47:AK55"/>
    <mergeCell ref="AI3:AK45"/>
    <mergeCell ref="B10:C10"/>
    <mergeCell ref="D10:I10"/>
    <mergeCell ref="J10:K10"/>
    <mergeCell ref="AL29:AN30"/>
    <mergeCell ref="AL27:AN28"/>
    <mergeCell ref="AL12:AL13"/>
    <mergeCell ref="B7:C7"/>
    <mergeCell ref="B4:AH4"/>
    <mergeCell ref="AM12:AM13"/>
    <mergeCell ref="B6:C6"/>
    <mergeCell ref="B9:M9"/>
    <mergeCell ref="B8:C8"/>
    <mergeCell ref="B12:B13"/>
    <mergeCell ref="B1:AH1"/>
    <mergeCell ref="B2:AH2"/>
    <mergeCell ref="D5:M5"/>
    <mergeCell ref="D6:M6"/>
    <mergeCell ref="D7:M7"/>
    <mergeCell ref="AG14:AH14"/>
    <mergeCell ref="D8:M8"/>
    <mergeCell ref="B11:AH11"/>
    <mergeCell ref="L10:M10"/>
    <mergeCell ref="B5:C5"/>
    <mergeCell ref="B3:AH3"/>
    <mergeCell ref="C12:D12"/>
    <mergeCell ref="AG12:AH13"/>
  </mergeCells>
  <conditionalFormatting sqref="B14:N44">
    <cfRule type="expression" priority="5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43374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43374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43375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1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43376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1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43377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43378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43379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1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43380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1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43381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43382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43383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43384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43385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43386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1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43387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1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43388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43389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43390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43391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43392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43393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1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43394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1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43395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43396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43397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43398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43399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43400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1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43401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1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43402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43403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1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43404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1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1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43405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43405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43406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43407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1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43408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1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43409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43410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43411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43412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43413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43414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1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43415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1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43416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43417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43418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43419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43420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43421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1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43422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1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43423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43424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1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43425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1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43426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43427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43428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1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43429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1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43430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43431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43432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43433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43434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B1:AP55"/>
  <sheetViews>
    <sheetView showGridLines="0" showRowColHeaders="0" zoomScale="80" zoomScaleNormal="80" zoomScalePageLayoutView="70" workbookViewId="0" topLeftCell="A13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43435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43435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1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43436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1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43437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43438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43439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43440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43441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43442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1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43443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1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43444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43445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43446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43447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43448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43449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1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43450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1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43451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43452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43453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43454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43455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43456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1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43457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1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1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43458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1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1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43459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1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1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43460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1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43461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43462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43463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1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43464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1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1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43465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1</v>
      </c>
      <c r="AA44" s="93">
        <f t="shared" si="5"/>
        <v>0</v>
      </c>
      <c r="AB44" s="93">
        <f t="shared" si="6"/>
        <v>1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2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43132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43132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43133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43134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1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43135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1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43136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43137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43138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43139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43140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43141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1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43142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1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43143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43144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43145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43146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43147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43148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1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43149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1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43150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43151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43152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43153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43154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43155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1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43156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1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43157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43158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43159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43160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43160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43161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43162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1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43163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1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43164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43165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43166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43167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43168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43169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1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43170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1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43171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43172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43173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43174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43175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43176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1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43177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1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43178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43179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43180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43181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43182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43183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1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43184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1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43185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43186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43187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43188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1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43189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1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43190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1</v>
      </c>
      <c r="AB44" s="93">
        <f t="shared" si="6"/>
        <v>1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2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43191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43191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1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1</v>
      </c>
      <c r="AC14" s="94">
        <f aca="true" t="shared" si="7" ref="AC14:AC44">IF(ISNUMBER(B14),IF(OR(B14+1=Weihnachtstag_1_1,B14+1=Weihnachtstag_2_1,B14+1=Tag_der_Arbeit_1),1,0),0)</f>
        <v>0</v>
      </c>
      <c r="AD14" s="94">
        <f>IF(ISNUMBER(B14),IF(B14+1=Heiligabend_1,1,0),0)</f>
        <v>0</v>
      </c>
      <c r="AE14" s="94">
        <f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43192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8" ref="P15:P44">IF(AND(B15&lt;&gt;"",C15&lt;&gt;"",OR(D15&lt;&gt;"",E15&lt;&gt;"")),1,0)</f>
        <v>0</v>
      </c>
      <c r="Q15" s="68">
        <f aca="true" t="shared" si="9" ref="Q15:Q44">IF(H15&lt;&gt;"",0,1)</f>
        <v>1</v>
      </c>
      <c r="R15" s="100">
        <f aca="true" t="shared" si="10" ref="R15:R44">MOD(C15,1)</f>
        <v>0</v>
      </c>
      <c r="S15" s="100">
        <f aca="true" t="shared" si="11" ref="S15:S44">IF(D15="",0,IF(MOD(D15,1)&gt;R15,MOD(D15,1),MOD(D15,1)+1))</f>
        <v>0</v>
      </c>
      <c r="T15" s="100">
        <f aca="true" t="shared" si="12" ref="T15:T44">IF(MOD(E15,1)&gt;R15,MIN(MAX(MOD(E15,1),R15),S15),MIN(MAX(MOD(E15,1)+1,R15),S15))</f>
        <v>0</v>
      </c>
      <c r="U15" s="100">
        <f aca="true" t="shared" si="13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1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/>
      <c r="AE15" s="94"/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4" ref="B16:B44">IF(B15&lt;&gt;"",IF(MONTH(Beginndatum_1)=MONTH(B15+1),B15+1,""),"")</f>
        <v>43193</v>
      </c>
      <c r="C16" s="60"/>
      <c r="D16" s="60"/>
      <c r="E16" s="95"/>
      <c r="F16" s="95"/>
      <c r="G16" s="86"/>
      <c r="H16" s="86"/>
      <c r="I16" s="73">
        <f aca="true" t="shared" si="15" ref="I16:I44">IF(P16=1,+(S16-R16)-(U16-T16),"")</f>
      </c>
      <c r="J16" s="74">
        <f aca="true" t="shared" si="16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7" ref="K16:K44">IF(P16=1,IF(Q16=1,+MAX(0,MIN(S16,1+4/24)-MAX(R16,24/24))-MAX(0,MIN(U16,1+4/24)-MAX(T16,24/24))+0,0),"")</f>
      </c>
      <c r="L16" s="74">
        <f aca="true" t="shared" si="18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19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0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8"/>
        <v>0</v>
      </c>
      <c r="Q16" s="68">
        <f t="shared" si="9"/>
        <v>1</v>
      </c>
      <c r="R16" s="100">
        <f t="shared" si="10"/>
        <v>0</v>
      </c>
      <c r="S16" s="100">
        <f t="shared" si="11"/>
        <v>0</v>
      </c>
      <c r="T16" s="100">
        <f t="shared" si="12"/>
        <v>0</v>
      </c>
      <c r="U16" s="100">
        <f t="shared" si="13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/>
      <c r="AE16" s="94"/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4"/>
        <v>43194</v>
      </c>
      <c r="C17" s="60"/>
      <c r="D17" s="60"/>
      <c r="E17" s="95"/>
      <c r="F17" s="95"/>
      <c r="G17" s="86"/>
      <c r="H17" s="86"/>
      <c r="I17" s="73">
        <f t="shared" si="15"/>
      </c>
      <c r="J17" s="74">
        <f t="shared" si="16"/>
      </c>
      <c r="K17" s="73">
        <f t="shared" si="17"/>
      </c>
      <c r="L17" s="74">
        <f t="shared" si="18"/>
      </c>
      <c r="M17" s="75">
        <f t="shared" si="19"/>
      </c>
      <c r="N17" s="76">
        <f t="shared" si="20"/>
      </c>
      <c r="O17" s="66"/>
      <c r="P17" s="68">
        <f t="shared" si="8"/>
        <v>0</v>
      </c>
      <c r="Q17" s="68">
        <f t="shared" si="9"/>
        <v>1</v>
      </c>
      <c r="R17" s="100">
        <f t="shared" si="10"/>
        <v>0</v>
      </c>
      <c r="S17" s="100">
        <f t="shared" si="11"/>
        <v>0</v>
      </c>
      <c r="T17" s="100">
        <f t="shared" si="12"/>
        <v>0</v>
      </c>
      <c r="U17" s="100">
        <f t="shared" si="13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/>
      <c r="AE17" s="94"/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4"/>
        <v>43195</v>
      </c>
      <c r="C18" s="60"/>
      <c r="D18" s="60"/>
      <c r="E18" s="95"/>
      <c r="F18" s="95"/>
      <c r="G18" s="86"/>
      <c r="H18" s="86"/>
      <c r="I18" s="73">
        <f t="shared" si="15"/>
      </c>
      <c r="J18" s="74">
        <f t="shared" si="16"/>
      </c>
      <c r="K18" s="73">
        <f t="shared" si="17"/>
      </c>
      <c r="L18" s="74">
        <f t="shared" si="18"/>
      </c>
      <c r="M18" s="75">
        <f t="shared" si="19"/>
      </c>
      <c r="N18" s="76">
        <f t="shared" si="20"/>
      </c>
      <c r="O18" s="66"/>
      <c r="P18" s="68">
        <f t="shared" si="8"/>
        <v>0</v>
      </c>
      <c r="Q18" s="68">
        <f t="shared" si="9"/>
        <v>1</v>
      </c>
      <c r="R18" s="100">
        <f t="shared" si="10"/>
        <v>0</v>
      </c>
      <c r="S18" s="100">
        <f t="shared" si="11"/>
        <v>0</v>
      </c>
      <c r="T18" s="100">
        <f t="shared" si="12"/>
        <v>0</v>
      </c>
      <c r="U18" s="100">
        <f t="shared" si="13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/>
      <c r="AE18" s="94"/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4"/>
        <v>43196</v>
      </c>
      <c r="C19" s="60"/>
      <c r="D19" s="60"/>
      <c r="E19" s="95"/>
      <c r="F19" s="95"/>
      <c r="G19" s="86"/>
      <c r="H19" s="86"/>
      <c r="I19" s="73">
        <f t="shared" si="15"/>
      </c>
      <c r="J19" s="74">
        <f t="shared" si="16"/>
      </c>
      <c r="K19" s="73">
        <f t="shared" si="17"/>
      </c>
      <c r="L19" s="74">
        <f t="shared" si="18"/>
      </c>
      <c r="M19" s="75">
        <f t="shared" si="19"/>
      </c>
      <c r="N19" s="76">
        <f t="shared" si="20"/>
      </c>
      <c r="O19" s="66"/>
      <c r="P19" s="68">
        <f t="shared" si="8"/>
        <v>0</v>
      </c>
      <c r="Q19" s="68">
        <f t="shared" si="9"/>
        <v>1</v>
      </c>
      <c r="R19" s="100">
        <f t="shared" si="10"/>
        <v>0</v>
      </c>
      <c r="S19" s="100">
        <f t="shared" si="11"/>
        <v>0</v>
      </c>
      <c r="T19" s="100">
        <f t="shared" si="12"/>
        <v>0</v>
      </c>
      <c r="U19" s="100">
        <f t="shared" si="13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/>
      <c r="AE19" s="94"/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4"/>
        <v>43197</v>
      </c>
      <c r="C20" s="60"/>
      <c r="D20" s="60"/>
      <c r="E20" s="95"/>
      <c r="F20" s="95"/>
      <c r="G20" s="86"/>
      <c r="H20" s="86"/>
      <c r="I20" s="73">
        <f t="shared" si="15"/>
      </c>
      <c r="J20" s="74">
        <f t="shared" si="16"/>
      </c>
      <c r="K20" s="73">
        <f t="shared" si="17"/>
      </c>
      <c r="L20" s="74">
        <f t="shared" si="18"/>
      </c>
      <c r="M20" s="75">
        <f t="shared" si="19"/>
      </c>
      <c r="N20" s="76">
        <f t="shared" si="20"/>
      </c>
      <c r="O20" s="66"/>
      <c r="P20" s="68">
        <f t="shared" si="8"/>
        <v>0</v>
      </c>
      <c r="Q20" s="68">
        <f t="shared" si="9"/>
        <v>1</v>
      </c>
      <c r="R20" s="100">
        <f t="shared" si="10"/>
        <v>0</v>
      </c>
      <c r="S20" s="100">
        <f t="shared" si="11"/>
        <v>0</v>
      </c>
      <c r="T20" s="100">
        <f t="shared" si="12"/>
        <v>0</v>
      </c>
      <c r="U20" s="100">
        <f t="shared" si="13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1</v>
      </c>
      <c r="AB20" s="93">
        <f t="shared" si="6"/>
        <v>0</v>
      </c>
      <c r="AC20" s="94">
        <f t="shared" si="7"/>
        <v>0</v>
      </c>
      <c r="AD20" s="94"/>
      <c r="AE20" s="94"/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4"/>
        <v>43198</v>
      </c>
      <c r="C21" s="60"/>
      <c r="D21" s="60"/>
      <c r="E21" s="95"/>
      <c r="F21" s="95"/>
      <c r="G21" s="86"/>
      <c r="H21" s="86"/>
      <c r="I21" s="73">
        <f t="shared" si="15"/>
      </c>
      <c r="J21" s="74">
        <f t="shared" si="16"/>
      </c>
      <c r="K21" s="73">
        <f t="shared" si="17"/>
      </c>
      <c r="L21" s="74">
        <f t="shared" si="18"/>
      </c>
      <c r="M21" s="75">
        <f t="shared" si="19"/>
      </c>
      <c r="N21" s="76">
        <f t="shared" si="20"/>
      </c>
      <c r="O21" s="66"/>
      <c r="P21" s="68">
        <f t="shared" si="8"/>
        <v>0</v>
      </c>
      <c r="Q21" s="68">
        <f t="shared" si="9"/>
        <v>1</v>
      </c>
      <c r="R21" s="100">
        <f t="shared" si="10"/>
        <v>0</v>
      </c>
      <c r="S21" s="100">
        <f t="shared" si="11"/>
        <v>0</v>
      </c>
      <c r="T21" s="100">
        <f t="shared" si="12"/>
        <v>0</v>
      </c>
      <c r="U21" s="100">
        <f t="shared" si="13"/>
        <v>0</v>
      </c>
      <c r="V21" s="68">
        <f t="shared" si="0"/>
        <v>1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/>
      <c r="AE21" s="94"/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4"/>
        <v>43199</v>
      </c>
      <c r="C22" s="60"/>
      <c r="D22" s="60"/>
      <c r="E22" s="95"/>
      <c r="F22" s="95"/>
      <c r="G22" s="86"/>
      <c r="H22" s="86"/>
      <c r="I22" s="73">
        <f t="shared" si="15"/>
      </c>
      <c r="J22" s="74">
        <f t="shared" si="16"/>
      </c>
      <c r="K22" s="73">
        <f t="shared" si="17"/>
      </c>
      <c r="L22" s="74">
        <f t="shared" si="18"/>
      </c>
      <c r="M22" s="75">
        <f t="shared" si="19"/>
      </c>
      <c r="N22" s="76">
        <f t="shared" si="20"/>
      </c>
      <c r="O22" s="66"/>
      <c r="P22" s="68">
        <f t="shared" si="8"/>
        <v>0</v>
      </c>
      <c r="Q22" s="68">
        <f t="shared" si="9"/>
        <v>1</v>
      </c>
      <c r="R22" s="100">
        <f t="shared" si="10"/>
        <v>0</v>
      </c>
      <c r="S22" s="100">
        <f t="shared" si="11"/>
        <v>0</v>
      </c>
      <c r="T22" s="100">
        <f t="shared" si="12"/>
        <v>0</v>
      </c>
      <c r="U22" s="100">
        <f t="shared" si="13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/>
      <c r="AE22" s="94"/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4"/>
        <v>43200</v>
      </c>
      <c r="C23" s="60"/>
      <c r="D23" s="60"/>
      <c r="E23" s="95"/>
      <c r="F23" s="95"/>
      <c r="G23" s="86"/>
      <c r="H23" s="86"/>
      <c r="I23" s="73">
        <f t="shared" si="15"/>
      </c>
      <c r="J23" s="74">
        <f t="shared" si="16"/>
      </c>
      <c r="K23" s="73">
        <f t="shared" si="17"/>
      </c>
      <c r="L23" s="74">
        <f t="shared" si="18"/>
      </c>
      <c r="M23" s="75">
        <f t="shared" si="19"/>
      </c>
      <c r="N23" s="76">
        <f t="shared" si="20"/>
      </c>
      <c r="O23" s="66"/>
      <c r="P23" s="68">
        <f t="shared" si="8"/>
        <v>0</v>
      </c>
      <c r="Q23" s="68">
        <f t="shared" si="9"/>
        <v>1</v>
      </c>
      <c r="R23" s="100">
        <f t="shared" si="10"/>
        <v>0</v>
      </c>
      <c r="S23" s="100">
        <f t="shared" si="11"/>
        <v>0</v>
      </c>
      <c r="T23" s="100">
        <f t="shared" si="12"/>
        <v>0</v>
      </c>
      <c r="U23" s="100">
        <f t="shared" si="13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/>
      <c r="AE23" s="94"/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4"/>
        <v>43201</v>
      </c>
      <c r="C24" s="60"/>
      <c r="D24" s="60"/>
      <c r="E24" s="95"/>
      <c r="F24" s="95"/>
      <c r="G24" s="86"/>
      <c r="H24" s="86"/>
      <c r="I24" s="73">
        <f t="shared" si="15"/>
      </c>
      <c r="J24" s="74">
        <f t="shared" si="16"/>
      </c>
      <c r="K24" s="73">
        <f t="shared" si="17"/>
      </c>
      <c r="L24" s="74">
        <f t="shared" si="18"/>
      </c>
      <c r="M24" s="75">
        <f t="shared" si="19"/>
      </c>
      <c r="N24" s="76">
        <f t="shared" si="20"/>
      </c>
      <c r="O24" s="66"/>
      <c r="P24" s="68">
        <f t="shared" si="8"/>
        <v>0</v>
      </c>
      <c r="Q24" s="68">
        <f t="shared" si="9"/>
        <v>1</v>
      </c>
      <c r="R24" s="100">
        <f t="shared" si="10"/>
        <v>0</v>
      </c>
      <c r="S24" s="100">
        <f t="shared" si="11"/>
        <v>0</v>
      </c>
      <c r="T24" s="100">
        <f t="shared" si="12"/>
        <v>0</v>
      </c>
      <c r="U24" s="100">
        <f t="shared" si="13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/>
      <c r="AE24" s="94"/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4"/>
        <v>43202</v>
      </c>
      <c r="C25" s="60"/>
      <c r="D25" s="60"/>
      <c r="E25" s="95"/>
      <c r="F25" s="95"/>
      <c r="G25" s="86"/>
      <c r="H25" s="86"/>
      <c r="I25" s="73">
        <f t="shared" si="15"/>
      </c>
      <c r="J25" s="74">
        <f t="shared" si="16"/>
      </c>
      <c r="K25" s="73">
        <f t="shared" si="17"/>
      </c>
      <c r="L25" s="74">
        <f t="shared" si="18"/>
      </c>
      <c r="M25" s="75">
        <f t="shared" si="19"/>
      </c>
      <c r="N25" s="76">
        <f t="shared" si="20"/>
      </c>
      <c r="O25" s="66"/>
      <c r="P25" s="68">
        <f t="shared" si="8"/>
        <v>0</v>
      </c>
      <c r="Q25" s="68">
        <f t="shared" si="9"/>
        <v>1</v>
      </c>
      <c r="R25" s="100">
        <f t="shared" si="10"/>
        <v>0</v>
      </c>
      <c r="S25" s="100">
        <f t="shared" si="11"/>
        <v>0</v>
      </c>
      <c r="T25" s="100">
        <f t="shared" si="12"/>
        <v>0</v>
      </c>
      <c r="U25" s="100">
        <f t="shared" si="13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/>
      <c r="AE25" s="94"/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4"/>
        <v>43203</v>
      </c>
      <c r="C26" s="60"/>
      <c r="D26" s="60"/>
      <c r="E26" s="95"/>
      <c r="F26" s="95"/>
      <c r="G26" s="86"/>
      <c r="H26" s="86"/>
      <c r="I26" s="73">
        <f t="shared" si="15"/>
      </c>
      <c r="J26" s="74">
        <f t="shared" si="16"/>
      </c>
      <c r="K26" s="73">
        <f t="shared" si="17"/>
      </c>
      <c r="L26" s="74">
        <f t="shared" si="18"/>
      </c>
      <c r="M26" s="75">
        <f t="shared" si="19"/>
      </c>
      <c r="N26" s="76">
        <f t="shared" si="20"/>
      </c>
      <c r="O26" s="66"/>
      <c r="P26" s="68">
        <f t="shared" si="8"/>
        <v>0</v>
      </c>
      <c r="Q26" s="68">
        <f t="shared" si="9"/>
        <v>1</v>
      </c>
      <c r="R26" s="100">
        <f t="shared" si="10"/>
        <v>0</v>
      </c>
      <c r="S26" s="100">
        <f t="shared" si="11"/>
        <v>0</v>
      </c>
      <c r="T26" s="100">
        <f t="shared" si="12"/>
        <v>0</v>
      </c>
      <c r="U26" s="100">
        <f t="shared" si="13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/>
      <c r="AE26" s="94"/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4"/>
        <v>43204</v>
      </c>
      <c r="C27" s="60"/>
      <c r="D27" s="60"/>
      <c r="E27" s="95"/>
      <c r="F27" s="95"/>
      <c r="G27" s="86"/>
      <c r="H27" s="86"/>
      <c r="I27" s="73">
        <f t="shared" si="15"/>
      </c>
      <c r="J27" s="74">
        <f t="shared" si="16"/>
      </c>
      <c r="K27" s="73">
        <f t="shared" si="17"/>
      </c>
      <c r="L27" s="74">
        <f t="shared" si="18"/>
      </c>
      <c r="M27" s="75">
        <f t="shared" si="19"/>
      </c>
      <c r="N27" s="76">
        <f t="shared" si="20"/>
      </c>
      <c r="O27" s="66"/>
      <c r="P27" s="68">
        <f t="shared" si="8"/>
        <v>0</v>
      </c>
      <c r="Q27" s="68">
        <f t="shared" si="9"/>
        <v>1</v>
      </c>
      <c r="R27" s="100">
        <f t="shared" si="10"/>
        <v>0</v>
      </c>
      <c r="S27" s="100">
        <f t="shared" si="11"/>
        <v>0</v>
      </c>
      <c r="T27" s="100">
        <f t="shared" si="12"/>
        <v>0</v>
      </c>
      <c r="U27" s="100">
        <f t="shared" si="13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1</v>
      </c>
      <c r="AB27" s="93">
        <f t="shared" si="6"/>
        <v>0</v>
      </c>
      <c r="AC27" s="94">
        <f t="shared" si="7"/>
        <v>0</v>
      </c>
      <c r="AD27" s="94"/>
      <c r="AE27" s="94"/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4"/>
        <v>43205</v>
      </c>
      <c r="C28" s="60"/>
      <c r="D28" s="60"/>
      <c r="E28" s="95"/>
      <c r="F28" s="95"/>
      <c r="G28" s="86"/>
      <c r="H28" s="86"/>
      <c r="I28" s="73">
        <f t="shared" si="15"/>
      </c>
      <c r="J28" s="74">
        <f t="shared" si="16"/>
      </c>
      <c r="K28" s="73">
        <f t="shared" si="17"/>
      </c>
      <c r="L28" s="74">
        <f t="shared" si="18"/>
      </c>
      <c r="M28" s="75">
        <f t="shared" si="19"/>
      </c>
      <c r="N28" s="76">
        <f t="shared" si="20"/>
      </c>
      <c r="O28" s="66"/>
      <c r="P28" s="68">
        <f t="shared" si="8"/>
        <v>0</v>
      </c>
      <c r="Q28" s="68">
        <f t="shared" si="9"/>
        <v>1</v>
      </c>
      <c r="R28" s="100">
        <f t="shared" si="10"/>
        <v>0</v>
      </c>
      <c r="S28" s="100">
        <f t="shared" si="11"/>
        <v>0</v>
      </c>
      <c r="T28" s="100">
        <f t="shared" si="12"/>
        <v>0</v>
      </c>
      <c r="U28" s="100">
        <f t="shared" si="13"/>
        <v>0</v>
      </c>
      <c r="V28" s="68">
        <f t="shared" si="0"/>
        <v>1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/>
      <c r="AE28" s="94"/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4"/>
        <v>43206</v>
      </c>
      <c r="C29" s="60"/>
      <c r="D29" s="60"/>
      <c r="E29" s="95"/>
      <c r="F29" s="95"/>
      <c r="G29" s="86"/>
      <c r="H29" s="86"/>
      <c r="I29" s="73">
        <f t="shared" si="15"/>
      </c>
      <c r="J29" s="74">
        <f t="shared" si="16"/>
      </c>
      <c r="K29" s="73">
        <f t="shared" si="17"/>
      </c>
      <c r="L29" s="74">
        <f t="shared" si="18"/>
      </c>
      <c r="M29" s="75">
        <f t="shared" si="19"/>
      </c>
      <c r="N29" s="76">
        <f t="shared" si="20"/>
      </c>
      <c r="O29" s="66"/>
      <c r="P29" s="68">
        <f t="shared" si="8"/>
        <v>0</v>
      </c>
      <c r="Q29" s="68">
        <f t="shared" si="9"/>
        <v>1</v>
      </c>
      <c r="R29" s="100">
        <f t="shared" si="10"/>
        <v>0</v>
      </c>
      <c r="S29" s="100">
        <f t="shared" si="11"/>
        <v>0</v>
      </c>
      <c r="T29" s="100">
        <f t="shared" si="12"/>
        <v>0</v>
      </c>
      <c r="U29" s="100">
        <f t="shared" si="13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/>
      <c r="AE29" s="94"/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4"/>
        <v>43207</v>
      </c>
      <c r="C30" s="60"/>
      <c r="D30" s="60"/>
      <c r="E30" s="95"/>
      <c r="F30" s="95"/>
      <c r="G30" s="86"/>
      <c r="H30" s="86"/>
      <c r="I30" s="73">
        <f t="shared" si="15"/>
      </c>
      <c r="J30" s="74">
        <f t="shared" si="16"/>
      </c>
      <c r="K30" s="73">
        <f t="shared" si="17"/>
      </c>
      <c r="L30" s="74">
        <f t="shared" si="18"/>
      </c>
      <c r="M30" s="75">
        <f t="shared" si="19"/>
      </c>
      <c r="N30" s="76">
        <f t="shared" si="20"/>
      </c>
      <c r="O30" s="66"/>
      <c r="P30" s="68">
        <f t="shared" si="8"/>
        <v>0</v>
      </c>
      <c r="Q30" s="68">
        <f t="shared" si="9"/>
        <v>1</v>
      </c>
      <c r="R30" s="100">
        <f t="shared" si="10"/>
        <v>0</v>
      </c>
      <c r="S30" s="100">
        <f t="shared" si="11"/>
        <v>0</v>
      </c>
      <c r="T30" s="100">
        <f t="shared" si="12"/>
        <v>0</v>
      </c>
      <c r="U30" s="100">
        <f t="shared" si="13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/>
      <c r="AE30" s="94"/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4"/>
        <v>43208</v>
      </c>
      <c r="C31" s="60"/>
      <c r="D31" s="60"/>
      <c r="E31" s="95"/>
      <c r="F31" s="95"/>
      <c r="G31" s="86"/>
      <c r="H31" s="86"/>
      <c r="I31" s="73">
        <f t="shared" si="15"/>
      </c>
      <c r="J31" s="74">
        <f t="shared" si="16"/>
      </c>
      <c r="K31" s="73">
        <f t="shared" si="17"/>
      </c>
      <c r="L31" s="74">
        <f t="shared" si="18"/>
      </c>
      <c r="M31" s="75">
        <f t="shared" si="19"/>
      </c>
      <c r="N31" s="76">
        <f t="shared" si="20"/>
      </c>
      <c r="O31" s="66"/>
      <c r="P31" s="68">
        <f t="shared" si="8"/>
        <v>0</v>
      </c>
      <c r="Q31" s="68">
        <f t="shared" si="9"/>
        <v>1</v>
      </c>
      <c r="R31" s="100">
        <f t="shared" si="10"/>
        <v>0</v>
      </c>
      <c r="S31" s="100">
        <f t="shared" si="11"/>
        <v>0</v>
      </c>
      <c r="T31" s="100">
        <f t="shared" si="12"/>
        <v>0</v>
      </c>
      <c r="U31" s="100">
        <f t="shared" si="13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/>
      <c r="AE31" s="94"/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4"/>
        <v>43209</v>
      </c>
      <c r="C32" s="60"/>
      <c r="D32" s="60"/>
      <c r="E32" s="95"/>
      <c r="F32" s="95"/>
      <c r="G32" s="86"/>
      <c r="H32" s="86"/>
      <c r="I32" s="73">
        <f t="shared" si="15"/>
      </c>
      <c r="J32" s="74">
        <f t="shared" si="16"/>
      </c>
      <c r="K32" s="73">
        <f t="shared" si="17"/>
      </c>
      <c r="L32" s="74">
        <f t="shared" si="18"/>
      </c>
      <c r="M32" s="75">
        <f t="shared" si="19"/>
      </c>
      <c r="N32" s="76">
        <f t="shared" si="20"/>
      </c>
      <c r="O32" s="66"/>
      <c r="P32" s="68">
        <f t="shared" si="8"/>
        <v>0</v>
      </c>
      <c r="Q32" s="68">
        <f t="shared" si="9"/>
        <v>1</v>
      </c>
      <c r="R32" s="100">
        <f t="shared" si="10"/>
        <v>0</v>
      </c>
      <c r="S32" s="100">
        <f t="shared" si="11"/>
        <v>0</v>
      </c>
      <c r="T32" s="100">
        <f t="shared" si="12"/>
        <v>0</v>
      </c>
      <c r="U32" s="100">
        <f t="shared" si="13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/>
      <c r="AE32" s="94"/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4"/>
        <v>43210</v>
      </c>
      <c r="C33" s="60"/>
      <c r="D33" s="60"/>
      <c r="E33" s="95"/>
      <c r="F33" s="95"/>
      <c r="G33" s="86"/>
      <c r="H33" s="86"/>
      <c r="I33" s="73">
        <f t="shared" si="15"/>
      </c>
      <c r="J33" s="74">
        <f t="shared" si="16"/>
      </c>
      <c r="K33" s="73">
        <f t="shared" si="17"/>
      </c>
      <c r="L33" s="74">
        <f t="shared" si="18"/>
      </c>
      <c r="M33" s="75">
        <f t="shared" si="19"/>
      </c>
      <c r="N33" s="76">
        <f t="shared" si="20"/>
      </c>
      <c r="O33" s="66"/>
      <c r="P33" s="68">
        <f t="shared" si="8"/>
        <v>0</v>
      </c>
      <c r="Q33" s="68">
        <f t="shared" si="9"/>
        <v>1</v>
      </c>
      <c r="R33" s="100">
        <f t="shared" si="10"/>
        <v>0</v>
      </c>
      <c r="S33" s="100">
        <f t="shared" si="11"/>
        <v>0</v>
      </c>
      <c r="T33" s="100">
        <f t="shared" si="12"/>
        <v>0</v>
      </c>
      <c r="U33" s="100">
        <f t="shared" si="13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/>
      <c r="AE33" s="94"/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4"/>
        <v>43211</v>
      </c>
      <c r="C34" s="60"/>
      <c r="D34" s="60"/>
      <c r="E34" s="95"/>
      <c r="F34" s="95"/>
      <c r="G34" s="86"/>
      <c r="H34" s="86"/>
      <c r="I34" s="73">
        <f t="shared" si="15"/>
      </c>
      <c r="J34" s="74">
        <f t="shared" si="16"/>
      </c>
      <c r="K34" s="73">
        <f t="shared" si="17"/>
      </c>
      <c r="L34" s="74">
        <f t="shared" si="18"/>
      </c>
      <c r="M34" s="75">
        <f t="shared" si="19"/>
      </c>
      <c r="N34" s="76">
        <f t="shared" si="20"/>
      </c>
      <c r="O34" s="66"/>
      <c r="P34" s="68">
        <f t="shared" si="8"/>
        <v>0</v>
      </c>
      <c r="Q34" s="68">
        <f t="shared" si="9"/>
        <v>1</v>
      </c>
      <c r="R34" s="100">
        <f t="shared" si="10"/>
        <v>0</v>
      </c>
      <c r="S34" s="100">
        <f t="shared" si="11"/>
        <v>0</v>
      </c>
      <c r="T34" s="100">
        <f t="shared" si="12"/>
        <v>0</v>
      </c>
      <c r="U34" s="100">
        <f t="shared" si="13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1</v>
      </c>
      <c r="AB34" s="93">
        <f t="shared" si="6"/>
        <v>0</v>
      </c>
      <c r="AC34" s="94">
        <f t="shared" si="7"/>
        <v>0</v>
      </c>
      <c r="AD34" s="94"/>
      <c r="AE34" s="94"/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4"/>
        <v>43212</v>
      </c>
      <c r="C35" s="60"/>
      <c r="D35" s="60"/>
      <c r="E35" s="95"/>
      <c r="F35" s="95"/>
      <c r="G35" s="86"/>
      <c r="H35" s="86"/>
      <c r="I35" s="73">
        <f t="shared" si="15"/>
      </c>
      <c r="J35" s="74">
        <f t="shared" si="16"/>
      </c>
      <c r="K35" s="73">
        <f t="shared" si="17"/>
      </c>
      <c r="L35" s="74">
        <f t="shared" si="18"/>
      </c>
      <c r="M35" s="75">
        <f t="shared" si="19"/>
      </c>
      <c r="N35" s="76">
        <f t="shared" si="20"/>
      </c>
      <c r="O35" s="66"/>
      <c r="P35" s="68">
        <f t="shared" si="8"/>
        <v>0</v>
      </c>
      <c r="Q35" s="68">
        <f t="shared" si="9"/>
        <v>1</v>
      </c>
      <c r="R35" s="100">
        <f t="shared" si="10"/>
        <v>0</v>
      </c>
      <c r="S35" s="100">
        <f t="shared" si="11"/>
        <v>0</v>
      </c>
      <c r="T35" s="100">
        <f t="shared" si="12"/>
        <v>0</v>
      </c>
      <c r="U35" s="100">
        <f t="shared" si="13"/>
        <v>0</v>
      </c>
      <c r="V35" s="68">
        <f t="shared" si="0"/>
        <v>1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/>
      <c r="AE35" s="94"/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4"/>
        <v>43213</v>
      </c>
      <c r="C36" s="60"/>
      <c r="D36" s="60"/>
      <c r="E36" s="95"/>
      <c r="F36" s="95"/>
      <c r="G36" s="86"/>
      <c r="H36" s="86"/>
      <c r="I36" s="73">
        <f t="shared" si="15"/>
      </c>
      <c r="J36" s="74">
        <f t="shared" si="16"/>
      </c>
      <c r="K36" s="73">
        <f t="shared" si="17"/>
      </c>
      <c r="L36" s="74">
        <f t="shared" si="18"/>
      </c>
      <c r="M36" s="75">
        <f t="shared" si="19"/>
      </c>
      <c r="N36" s="76">
        <f t="shared" si="20"/>
      </c>
      <c r="O36" s="66"/>
      <c r="P36" s="68">
        <f t="shared" si="8"/>
        <v>0</v>
      </c>
      <c r="Q36" s="68">
        <f t="shared" si="9"/>
        <v>1</v>
      </c>
      <c r="R36" s="100">
        <f t="shared" si="10"/>
        <v>0</v>
      </c>
      <c r="S36" s="100">
        <f t="shared" si="11"/>
        <v>0</v>
      </c>
      <c r="T36" s="100">
        <f t="shared" si="12"/>
        <v>0</v>
      </c>
      <c r="U36" s="100">
        <f t="shared" si="13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/>
      <c r="AE36" s="94"/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4"/>
        <v>43214</v>
      </c>
      <c r="C37" s="60"/>
      <c r="D37" s="60"/>
      <c r="E37" s="95"/>
      <c r="F37" s="95"/>
      <c r="G37" s="86"/>
      <c r="H37" s="86"/>
      <c r="I37" s="73">
        <f t="shared" si="15"/>
      </c>
      <c r="J37" s="74">
        <f t="shared" si="16"/>
      </c>
      <c r="K37" s="73">
        <f t="shared" si="17"/>
      </c>
      <c r="L37" s="74">
        <f t="shared" si="18"/>
      </c>
      <c r="M37" s="75">
        <f t="shared" si="19"/>
      </c>
      <c r="N37" s="76">
        <f t="shared" si="20"/>
      </c>
      <c r="O37" s="66"/>
      <c r="P37" s="68">
        <f t="shared" si="8"/>
        <v>0</v>
      </c>
      <c r="Q37" s="68">
        <f t="shared" si="9"/>
        <v>1</v>
      </c>
      <c r="R37" s="100">
        <f t="shared" si="10"/>
        <v>0</v>
      </c>
      <c r="S37" s="100">
        <f t="shared" si="11"/>
        <v>0</v>
      </c>
      <c r="T37" s="100">
        <f t="shared" si="12"/>
        <v>0</v>
      </c>
      <c r="U37" s="100">
        <f t="shared" si="13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/>
      <c r="AE37" s="94"/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4"/>
        <v>43215</v>
      </c>
      <c r="C38" s="60"/>
      <c r="D38" s="60"/>
      <c r="E38" s="95"/>
      <c r="F38" s="95"/>
      <c r="G38" s="86"/>
      <c r="H38" s="86"/>
      <c r="I38" s="73">
        <f t="shared" si="15"/>
      </c>
      <c r="J38" s="74">
        <f t="shared" si="16"/>
      </c>
      <c r="K38" s="73">
        <f t="shared" si="17"/>
      </c>
      <c r="L38" s="74">
        <f t="shared" si="18"/>
      </c>
      <c r="M38" s="75">
        <f t="shared" si="19"/>
      </c>
      <c r="N38" s="76">
        <f t="shared" si="20"/>
      </c>
      <c r="O38" s="66"/>
      <c r="P38" s="68">
        <f t="shared" si="8"/>
        <v>0</v>
      </c>
      <c r="Q38" s="68">
        <f t="shared" si="9"/>
        <v>1</v>
      </c>
      <c r="R38" s="100">
        <f t="shared" si="10"/>
        <v>0</v>
      </c>
      <c r="S38" s="100">
        <f t="shared" si="11"/>
        <v>0</v>
      </c>
      <c r="T38" s="100">
        <f t="shared" si="12"/>
        <v>0</v>
      </c>
      <c r="U38" s="100">
        <f t="shared" si="13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/>
      <c r="AE38" s="94"/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4"/>
        <v>43216</v>
      </c>
      <c r="C39" s="60"/>
      <c r="D39" s="60"/>
      <c r="E39" s="95"/>
      <c r="F39" s="95"/>
      <c r="G39" s="86"/>
      <c r="H39" s="86"/>
      <c r="I39" s="73">
        <f t="shared" si="15"/>
      </c>
      <c r="J39" s="74">
        <f t="shared" si="16"/>
      </c>
      <c r="K39" s="73">
        <f t="shared" si="17"/>
      </c>
      <c r="L39" s="74">
        <f t="shared" si="18"/>
      </c>
      <c r="M39" s="75">
        <f t="shared" si="19"/>
      </c>
      <c r="N39" s="76">
        <f t="shared" si="20"/>
      </c>
      <c r="O39" s="66"/>
      <c r="P39" s="68">
        <f t="shared" si="8"/>
        <v>0</v>
      </c>
      <c r="Q39" s="68">
        <f t="shared" si="9"/>
        <v>1</v>
      </c>
      <c r="R39" s="100">
        <f t="shared" si="10"/>
        <v>0</v>
      </c>
      <c r="S39" s="100">
        <f t="shared" si="11"/>
        <v>0</v>
      </c>
      <c r="T39" s="100">
        <f t="shared" si="12"/>
        <v>0</v>
      </c>
      <c r="U39" s="100">
        <f t="shared" si="13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/>
      <c r="AE39" s="94"/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4"/>
        <v>43217</v>
      </c>
      <c r="C40" s="60"/>
      <c r="D40" s="60"/>
      <c r="E40" s="95"/>
      <c r="F40" s="95"/>
      <c r="G40" s="86"/>
      <c r="H40" s="86"/>
      <c r="I40" s="73">
        <f t="shared" si="15"/>
      </c>
      <c r="J40" s="74">
        <f t="shared" si="16"/>
      </c>
      <c r="K40" s="73">
        <f t="shared" si="17"/>
      </c>
      <c r="L40" s="74">
        <f t="shared" si="18"/>
      </c>
      <c r="M40" s="75">
        <f t="shared" si="19"/>
      </c>
      <c r="N40" s="76">
        <f t="shared" si="20"/>
      </c>
      <c r="O40" s="66"/>
      <c r="P40" s="68">
        <f t="shared" si="8"/>
        <v>0</v>
      </c>
      <c r="Q40" s="68">
        <f t="shared" si="9"/>
        <v>1</v>
      </c>
      <c r="R40" s="100">
        <f t="shared" si="10"/>
        <v>0</v>
      </c>
      <c r="S40" s="100">
        <f t="shared" si="11"/>
        <v>0</v>
      </c>
      <c r="T40" s="100">
        <f t="shared" si="12"/>
        <v>0</v>
      </c>
      <c r="U40" s="100">
        <f t="shared" si="13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/>
      <c r="AE40" s="94"/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4"/>
        <v>43218</v>
      </c>
      <c r="C41" s="60"/>
      <c r="D41" s="60"/>
      <c r="E41" s="95"/>
      <c r="F41" s="95"/>
      <c r="G41" s="86"/>
      <c r="H41" s="86"/>
      <c r="I41" s="73">
        <f t="shared" si="15"/>
      </c>
      <c r="J41" s="74">
        <f t="shared" si="16"/>
      </c>
      <c r="K41" s="73">
        <f t="shared" si="17"/>
      </c>
      <c r="L41" s="74">
        <f t="shared" si="18"/>
      </c>
      <c r="M41" s="75">
        <f t="shared" si="19"/>
      </c>
      <c r="N41" s="76">
        <f t="shared" si="20"/>
      </c>
      <c r="O41" s="66"/>
      <c r="P41" s="68">
        <f t="shared" si="8"/>
        <v>0</v>
      </c>
      <c r="Q41" s="68">
        <f t="shared" si="9"/>
        <v>1</v>
      </c>
      <c r="R41" s="100">
        <f t="shared" si="10"/>
        <v>0</v>
      </c>
      <c r="S41" s="100">
        <f t="shared" si="11"/>
        <v>0</v>
      </c>
      <c r="T41" s="100">
        <f t="shared" si="12"/>
        <v>0</v>
      </c>
      <c r="U41" s="100">
        <f t="shared" si="13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1</v>
      </c>
      <c r="AB41" s="93">
        <f t="shared" si="6"/>
        <v>0</v>
      </c>
      <c r="AC41" s="94">
        <f t="shared" si="7"/>
        <v>0</v>
      </c>
      <c r="AD41" s="94"/>
      <c r="AE41" s="94"/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4"/>
        <v>43219</v>
      </c>
      <c r="C42" s="60"/>
      <c r="D42" s="60"/>
      <c r="E42" s="95"/>
      <c r="F42" s="95"/>
      <c r="G42" s="86"/>
      <c r="H42" s="86"/>
      <c r="I42" s="73">
        <f t="shared" si="15"/>
      </c>
      <c r="J42" s="74">
        <f t="shared" si="16"/>
      </c>
      <c r="K42" s="73">
        <f t="shared" si="17"/>
      </c>
      <c r="L42" s="74">
        <f t="shared" si="18"/>
      </c>
      <c r="M42" s="75">
        <f t="shared" si="19"/>
      </c>
      <c r="N42" s="76">
        <f t="shared" si="20"/>
      </c>
      <c r="O42" s="66"/>
      <c r="P42" s="68">
        <f t="shared" si="8"/>
        <v>0</v>
      </c>
      <c r="Q42" s="68">
        <f t="shared" si="9"/>
        <v>1</v>
      </c>
      <c r="R42" s="100">
        <f t="shared" si="10"/>
        <v>0</v>
      </c>
      <c r="S42" s="100">
        <f t="shared" si="11"/>
        <v>0</v>
      </c>
      <c r="T42" s="100">
        <f t="shared" si="12"/>
        <v>0</v>
      </c>
      <c r="U42" s="100">
        <f t="shared" si="13"/>
        <v>0</v>
      </c>
      <c r="V42" s="68">
        <f t="shared" si="0"/>
        <v>1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/>
      <c r="AE42" s="94"/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4"/>
        <v>43220</v>
      </c>
      <c r="C43" s="60"/>
      <c r="D43" s="60"/>
      <c r="E43" s="95"/>
      <c r="F43" s="95"/>
      <c r="G43" s="86"/>
      <c r="H43" s="86"/>
      <c r="I43" s="73">
        <f t="shared" si="15"/>
      </c>
      <c r="J43" s="74">
        <f t="shared" si="16"/>
      </c>
      <c r="K43" s="73">
        <f t="shared" si="17"/>
      </c>
      <c r="L43" s="74">
        <f t="shared" si="18"/>
      </c>
      <c r="M43" s="75">
        <f t="shared" si="19"/>
      </c>
      <c r="N43" s="76">
        <f t="shared" si="20"/>
      </c>
      <c r="O43" s="66"/>
      <c r="P43" s="68">
        <f t="shared" si="8"/>
        <v>0</v>
      </c>
      <c r="Q43" s="68">
        <f t="shared" si="9"/>
        <v>1</v>
      </c>
      <c r="R43" s="100">
        <f t="shared" si="10"/>
        <v>0</v>
      </c>
      <c r="S43" s="100">
        <f t="shared" si="11"/>
        <v>0</v>
      </c>
      <c r="T43" s="100">
        <f t="shared" si="12"/>
        <v>0</v>
      </c>
      <c r="U43" s="100">
        <f t="shared" si="13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1</v>
      </c>
      <c r="AD43" s="94"/>
      <c r="AE43" s="94"/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4"/>
      </c>
      <c r="C44" s="61"/>
      <c r="D44" s="61"/>
      <c r="E44" s="96"/>
      <c r="F44" s="96"/>
      <c r="G44" s="87"/>
      <c r="H44" s="87"/>
      <c r="I44" s="64">
        <f t="shared" si="15"/>
      </c>
      <c r="J44" s="62">
        <f t="shared" si="16"/>
      </c>
      <c r="K44" s="64">
        <f t="shared" si="17"/>
      </c>
      <c r="L44" s="62">
        <f t="shared" si="18"/>
      </c>
      <c r="M44" s="65">
        <f t="shared" si="19"/>
      </c>
      <c r="N44" s="63">
        <f t="shared" si="20"/>
      </c>
      <c r="O44" s="66"/>
      <c r="P44" s="68">
        <f t="shared" si="8"/>
        <v>0</v>
      </c>
      <c r="Q44" s="68">
        <f t="shared" si="9"/>
        <v>1</v>
      </c>
      <c r="R44" s="100">
        <f t="shared" si="10"/>
        <v>0</v>
      </c>
      <c r="S44" s="100">
        <f t="shared" si="11"/>
        <v>0</v>
      </c>
      <c r="T44" s="100">
        <f t="shared" si="12"/>
        <v>0</v>
      </c>
      <c r="U44" s="100">
        <f t="shared" si="13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/>
      <c r="AE44" s="94"/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1" ref="I45:N45">SUM(I14:I44)</f>
        <v>0</v>
      </c>
      <c r="J45" s="84">
        <f t="shared" si="21"/>
        <v>0</v>
      </c>
      <c r="K45" s="83">
        <f t="shared" si="21"/>
        <v>0</v>
      </c>
      <c r="L45" s="84">
        <f t="shared" si="21"/>
        <v>0</v>
      </c>
      <c r="M45" s="83">
        <f t="shared" si="21"/>
        <v>0</v>
      </c>
      <c r="N45" s="85">
        <f t="shared" si="21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43221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43221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1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43222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43223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43224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43225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1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43226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1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43227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43228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43229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1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43230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1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43231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43232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1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43233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1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43234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43235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43236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43237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43238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43239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1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43240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1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1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43241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1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43242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43243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43244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43245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43246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1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43247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1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43248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43249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43250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1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43251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1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43252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43252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43253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1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43254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1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43255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43256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43257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43258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43259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43260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1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43261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1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43262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43263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43264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43265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43266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43267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1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43268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1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43269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43270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43271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43272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43273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43274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1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43275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1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43276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43277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43278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43279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43280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43281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1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43282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43282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1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43283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43284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43285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43286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43287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43288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1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43289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1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43290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43291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43292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43293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43294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43295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1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43296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1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43297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43298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43299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43300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43301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43302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1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43303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1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43304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43305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43306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43307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43308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43309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1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43310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1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43311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43312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AP55"/>
  <sheetViews>
    <sheetView showGridLines="0" showRowColHeaders="0" tabSelected="1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43313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43313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0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43314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0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43315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43316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1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43317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1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43318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43319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1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43320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1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0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43321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0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43322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43323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1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43324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1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43325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43326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1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43327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1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0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43328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0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43329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43330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1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43331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1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43332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43333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43334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0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43335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0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43336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43337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1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43338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1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43339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43340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43341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0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43342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0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  <v>43343</v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AP55"/>
  <sheetViews>
    <sheetView showGridLines="0" showRowColHeaders="0" zoomScale="80" zoomScaleNormal="80" zoomScalePageLayoutView="70" workbookViewId="0" topLeftCell="A1">
      <selection activeCell="N5" sqref="N5:AH10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35" t="str">
        <f>IF(actualdate&lt;&gt;"",actualdate," ")</f>
        <v>Letzte Aktualisierung: 09.01.2018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2:40" ht="42" customHeight="1">
      <c r="B2" s="137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9"/>
      <c r="AI2" s="7"/>
      <c r="AJ2" s="7"/>
      <c r="AK2" s="7"/>
      <c r="AL2" s="7"/>
      <c r="AM2" s="7"/>
      <c r="AN2" s="7"/>
    </row>
    <row r="3" spans="2:40" ht="16.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178"/>
      <c r="AJ3" s="178"/>
      <c r="AK3" s="178"/>
      <c r="AL3" s="5"/>
      <c r="AM3" s="5"/>
      <c r="AN3" s="7"/>
    </row>
    <row r="4" spans="2:40" ht="15" customHeight="1"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78"/>
      <c r="AJ4" s="178"/>
      <c r="AK4" s="178"/>
      <c r="AL4" s="5"/>
      <c r="AM4" s="5"/>
      <c r="AN4" s="29"/>
    </row>
    <row r="5" spans="2:37" ht="21" customHeight="1">
      <c r="B5" s="124" t="s">
        <v>19</v>
      </c>
      <c r="C5" s="125"/>
      <c r="D5" s="140">
        <f>IF(Januar!D5&lt;&gt;"",Januar!D5,"")</f>
      </c>
      <c r="E5" s="140"/>
      <c r="F5" s="140"/>
      <c r="G5" s="140"/>
      <c r="H5" s="140"/>
      <c r="I5" s="140"/>
      <c r="J5" s="140"/>
      <c r="K5" s="140"/>
      <c r="L5" s="140"/>
      <c r="M5" s="141"/>
      <c r="N5" s="168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70"/>
      <c r="AI5" s="178"/>
      <c r="AJ5" s="178"/>
      <c r="AK5" s="178"/>
    </row>
    <row r="6" spans="2:37" ht="21" customHeight="1">
      <c r="B6" s="157" t="s">
        <v>21</v>
      </c>
      <c r="C6" s="158"/>
      <c r="D6" s="142">
        <f>IF(Januar!D6&lt;&gt;"",Januar!D6,"")</f>
      </c>
      <c r="E6" s="142"/>
      <c r="F6" s="142"/>
      <c r="G6" s="142"/>
      <c r="H6" s="142"/>
      <c r="I6" s="143"/>
      <c r="J6" s="143"/>
      <c r="K6" s="143"/>
      <c r="L6" s="143"/>
      <c r="M6" s="144"/>
      <c r="N6" s="171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3"/>
      <c r="AI6" s="178"/>
      <c r="AJ6" s="178"/>
      <c r="AK6" s="178"/>
    </row>
    <row r="7" spans="2:37" ht="21" customHeight="1">
      <c r="B7" s="151" t="s">
        <v>20</v>
      </c>
      <c r="C7" s="152"/>
      <c r="D7" s="145">
        <f>IF(Januar!D7&lt;&gt;"",Januar!D7,"")</f>
      </c>
      <c r="E7" s="145"/>
      <c r="F7" s="145"/>
      <c r="G7" s="145"/>
      <c r="H7" s="145"/>
      <c r="I7" s="140"/>
      <c r="J7" s="140"/>
      <c r="K7" s="140"/>
      <c r="L7" s="140"/>
      <c r="M7" s="141"/>
      <c r="N7" s="171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8"/>
      <c r="AJ7" s="178"/>
      <c r="AK7" s="178"/>
    </row>
    <row r="8" spans="2:37" ht="21" customHeight="1">
      <c r="B8" s="161" t="s">
        <v>22</v>
      </c>
      <c r="C8" s="162"/>
      <c r="D8" s="142">
        <f>IF(Januar!D8&lt;&gt;"",Januar!D8,"")</f>
      </c>
      <c r="E8" s="142"/>
      <c r="F8" s="142"/>
      <c r="G8" s="142"/>
      <c r="H8" s="142"/>
      <c r="I8" s="148"/>
      <c r="J8" s="148"/>
      <c r="K8" s="148"/>
      <c r="L8" s="148"/>
      <c r="M8" s="148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3"/>
      <c r="AI8" s="178"/>
      <c r="AJ8" s="178"/>
      <c r="AK8" s="178"/>
    </row>
    <row r="9" spans="2:37" ht="7.5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1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8"/>
      <c r="AJ9" s="178"/>
      <c r="AK9" s="178"/>
    </row>
    <row r="10" spans="2:37" ht="21" customHeight="1">
      <c r="B10" s="179" t="s">
        <v>4</v>
      </c>
      <c r="C10" s="180"/>
      <c r="D10" s="181">
        <v>43344</v>
      </c>
      <c r="E10" s="181"/>
      <c r="F10" s="181"/>
      <c r="G10" s="181"/>
      <c r="H10" s="181"/>
      <c r="I10" s="182"/>
      <c r="J10" s="183" t="s">
        <v>5</v>
      </c>
      <c r="K10" s="184"/>
      <c r="L10" s="122">
        <v>10</v>
      </c>
      <c r="M10" s="123"/>
      <c r="N10" s="174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6"/>
      <c r="AI10" s="178"/>
      <c r="AJ10" s="178"/>
      <c r="AK10" s="178"/>
    </row>
    <row r="11" spans="2:37" s="6" customFormat="1" ht="12.75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78"/>
      <c r="AJ11" s="178"/>
      <c r="AK11" s="178"/>
    </row>
    <row r="12" spans="2:40" ht="21" customHeight="1">
      <c r="B12" s="163" t="s">
        <v>23</v>
      </c>
      <c r="C12" s="129" t="s">
        <v>57</v>
      </c>
      <c r="D12" s="130"/>
      <c r="E12" s="129" t="s">
        <v>56</v>
      </c>
      <c r="F12" s="167"/>
      <c r="G12" s="108" t="s">
        <v>54</v>
      </c>
      <c r="H12" s="108" t="s">
        <v>59</v>
      </c>
      <c r="I12" s="109" t="s">
        <v>26</v>
      </c>
      <c r="J12" s="109" t="s">
        <v>28</v>
      </c>
      <c r="K12" s="109" t="s">
        <v>28</v>
      </c>
      <c r="L12" s="109" t="s">
        <v>29</v>
      </c>
      <c r="M12" s="109" t="s">
        <v>30</v>
      </c>
      <c r="N12" s="110" t="s">
        <v>30</v>
      </c>
      <c r="O12" s="90"/>
      <c r="P12" s="103" t="s">
        <v>58</v>
      </c>
      <c r="Q12" s="103" t="s">
        <v>65</v>
      </c>
      <c r="R12" s="103" t="s">
        <v>63</v>
      </c>
      <c r="S12" s="103" t="s">
        <v>64</v>
      </c>
      <c r="T12" s="103" t="s">
        <v>61</v>
      </c>
      <c r="U12" s="103" t="s">
        <v>62</v>
      </c>
      <c r="V12" s="104" t="s">
        <v>49</v>
      </c>
      <c r="W12" s="104" t="s">
        <v>50</v>
      </c>
      <c r="X12" s="102" t="s">
        <v>68</v>
      </c>
      <c r="Y12" s="105">
        <v>41267</v>
      </c>
      <c r="Z12" s="105">
        <v>41274</v>
      </c>
      <c r="AA12" s="102" t="s">
        <v>51</v>
      </c>
      <c r="AB12" s="102" t="s">
        <v>52</v>
      </c>
      <c r="AC12" s="102" t="s">
        <v>53</v>
      </c>
      <c r="AD12" s="102" t="s">
        <v>66</v>
      </c>
      <c r="AE12" s="102" t="s">
        <v>67</v>
      </c>
      <c r="AF12" s="9"/>
      <c r="AG12" s="131" t="s">
        <v>31</v>
      </c>
      <c r="AH12" s="132"/>
      <c r="AI12" s="178"/>
      <c r="AJ12" s="178"/>
      <c r="AK12" s="178"/>
      <c r="AL12" s="149" t="s">
        <v>41</v>
      </c>
      <c r="AM12" s="155">
        <f>YEAR(Beginndatum_1)</f>
        <v>2018</v>
      </c>
      <c r="AN12" s="165" t="s">
        <v>35</v>
      </c>
    </row>
    <row r="13" spans="2:40" ht="21" customHeight="1">
      <c r="B13" s="164"/>
      <c r="C13" s="111" t="s">
        <v>24</v>
      </c>
      <c r="D13" s="111" t="s">
        <v>25</v>
      </c>
      <c r="E13" s="111" t="s">
        <v>24</v>
      </c>
      <c r="F13" s="111" t="s">
        <v>25</v>
      </c>
      <c r="G13" s="111" t="s">
        <v>55</v>
      </c>
      <c r="H13" s="111" t="s">
        <v>60</v>
      </c>
      <c r="I13" s="112" t="s">
        <v>27</v>
      </c>
      <c r="J13" s="113">
        <v>0.25</v>
      </c>
      <c r="K13" s="113">
        <v>0.4</v>
      </c>
      <c r="L13" s="113">
        <v>0.5</v>
      </c>
      <c r="M13" s="113">
        <v>1.25</v>
      </c>
      <c r="N13" s="114">
        <v>1.5</v>
      </c>
      <c r="O13" s="91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9"/>
      <c r="AG13" s="133"/>
      <c r="AH13" s="134"/>
      <c r="AI13" s="178"/>
      <c r="AJ13" s="178"/>
      <c r="AK13" s="178"/>
      <c r="AL13" s="150"/>
      <c r="AM13" s="156"/>
      <c r="AN13" s="166"/>
    </row>
    <row r="14" spans="2:40" ht="21" customHeight="1">
      <c r="B14" s="115">
        <f>Beginndatum_1</f>
        <v>43344</v>
      </c>
      <c r="C14" s="58"/>
      <c r="D14" s="59"/>
      <c r="E14" s="59"/>
      <c r="F14" s="59"/>
      <c r="G14" s="88"/>
      <c r="H14" s="97"/>
      <c r="I14" s="98">
        <f>IF(P14=1,+(S14-R14)-(U14-T14),"")</f>
      </c>
      <c r="J14" s="69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0">
        <f>IF(P14=1,IF(Q14=1,+MAX(0,MIN(S14,1+4/24)-MAX(R14,24/24))-MAX(0,MIN(U14,1+4/24)-MAX(T14,24/24))+0,0),"")</f>
      </c>
      <c r="L14" s="69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1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2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66"/>
      <c r="P14" s="68">
        <f>IF(AND(B14&lt;&gt;"",C14&lt;&gt;"",D14&lt;&gt;""),1,0)</f>
        <v>0</v>
      </c>
      <c r="Q14" s="68">
        <f>IF(H14&lt;&gt;"",0,1)</f>
        <v>1</v>
      </c>
      <c r="R14" s="100">
        <f>MOD(C14,1)</f>
        <v>0</v>
      </c>
      <c r="S14" s="100">
        <f>IF(D14="",0,IF(MOD(D14,1)&gt;R14,MOD(D14,1),MOD(D14,1)+1))</f>
        <v>0</v>
      </c>
      <c r="T14" s="100">
        <f>IF(MOD(E14,1)&gt;R14,MIN(MAX(MOD(E14,1),R14),S14),MIN(MAX(MOD(E14,1)+1,R14),S14))</f>
        <v>0</v>
      </c>
      <c r="U14" s="100">
        <f>IF(MOD(F14,1)&gt;T14,MIN(MAX(MOD(F14,1),T14),S14),MIN(MAX(MOD(F14,1)+1,T14),S14))</f>
        <v>0</v>
      </c>
      <c r="V14" s="68">
        <f aca="true" t="shared" si="0" ref="V14:V44">IF(ISNUMBER(B14),IF(WEEKDAY(B14,1)=1,1,0),0)</f>
        <v>0</v>
      </c>
      <c r="W14" s="93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93">
        <f aca="true" t="shared" si="2" ref="X14:X44">IF(ISNUMBER(B14),IF(OR(B14=Weihnachtstag_1_1,B14=Weihnachtstag_2_1,B14=Tag_der_Arbeit_1),1,0),0)</f>
        <v>0</v>
      </c>
      <c r="Y14" s="93">
        <f aca="true" t="shared" si="3" ref="Y14:Y44">IF(ISNUMBER(B14),IF(B14=Heiligabend_1,1,0),0)</f>
        <v>0</v>
      </c>
      <c r="Z14" s="93">
        <f aca="true" t="shared" si="4" ref="Z14:Z44">IF(ISNUMBER(B14),IF(B14=Sylvester_1,1,0),0)</f>
        <v>0</v>
      </c>
      <c r="AA14" s="93">
        <f aca="true" t="shared" si="5" ref="AA14:AA44">IF(ISNUMBER(B14),IF(WEEKDAY(B14+1,1)=1,1,0),0)</f>
        <v>1</v>
      </c>
      <c r="AB14" s="93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94">
        <f aca="true" t="shared" si="7" ref="AC14:AC44">IF(ISNUMBER(B14),IF(OR(B14+1=Weihnachtstag_1_1,B14+1=Weihnachtstag_2_1,B14+1=Tag_der_Arbeit_1),1,0),0)</f>
        <v>0</v>
      </c>
      <c r="AD14" s="94">
        <f aca="true" t="shared" si="8" ref="AD14:AD44">IF(ISNUMBER(B14),IF(B14+1=Heiligabend_1,1,0),0)</f>
        <v>0</v>
      </c>
      <c r="AE14" s="94">
        <f aca="true" t="shared" si="9" ref="AE14:AE44">IF(ISNUMBER(B14),IF(B14+1=Sylvester_1,1,0),0)</f>
        <v>0</v>
      </c>
      <c r="AF14" s="15"/>
      <c r="AG14" s="146"/>
      <c r="AH14" s="147"/>
      <c r="AI14" s="178"/>
      <c r="AJ14" s="178"/>
      <c r="AK14" s="178"/>
      <c r="AL14" s="32" t="s">
        <v>0</v>
      </c>
      <c r="AM14" s="33">
        <f>DATE(AM12,1,1)</f>
        <v>43101</v>
      </c>
      <c r="AN14" s="34">
        <v>125</v>
      </c>
    </row>
    <row r="15" spans="2:40" ht="21" customHeight="1">
      <c r="B15" s="116">
        <f>IF(B14&lt;&gt;"",IF(MONTH(Beginndatum_1)=MONTH(B14+1),B14+1,""),"")</f>
        <v>43345</v>
      </c>
      <c r="C15" s="60"/>
      <c r="D15" s="60"/>
      <c r="E15" s="95"/>
      <c r="F15" s="95"/>
      <c r="G15" s="86"/>
      <c r="H15" s="86"/>
      <c r="I15" s="73">
        <f>IF(P15=1,+(S15-R15)-(U15-T15),"")</f>
      </c>
      <c r="J15" s="7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3">
        <f>IF(P15=1,IF(Q15=1,+MAX(0,MIN(S15,1+4/24)-MAX(R15,24/24))-MAX(0,MIN(U15,1+4/24)-MAX(T15,24/24))+0,0),"")</f>
      </c>
      <c r="L15" s="74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5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76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66"/>
      <c r="P15" s="68">
        <f aca="true" t="shared" si="10" ref="P15:P44">IF(AND(B15&lt;&gt;"",C15&lt;&gt;"",OR(D15&lt;&gt;"",E15&lt;&gt;"")),1,0)</f>
        <v>0</v>
      </c>
      <c r="Q15" s="68">
        <f aca="true" t="shared" si="11" ref="Q15:Q44">IF(H15&lt;&gt;"",0,1)</f>
        <v>1</v>
      </c>
      <c r="R15" s="100">
        <f aca="true" t="shared" si="12" ref="R15:R44">MOD(C15,1)</f>
        <v>0</v>
      </c>
      <c r="S15" s="100">
        <f aca="true" t="shared" si="13" ref="S15:S44">IF(D15="",0,IF(MOD(D15,1)&gt;R15,MOD(D15,1),MOD(D15,1)+1))</f>
        <v>0</v>
      </c>
      <c r="T15" s="100">
        <f aca="true" t="shared" si="14" ref="T15:T44">IF(MOD(E15,1)&gt;R15,MIN(MAX(MOD(E15,1),R15),S15),MIN(MAX(MOD(E15,1)+1,R15),S15))</f>
        <v>0</v>
      </c>
      <c r="U15" s="100">
        <f aca="true" t="shared" si="15" ref="U15:U44">IF(MOD(F15,1)&gt;T15,MIN(MAX(MOD(F15,1),T15),S15),MIN(MAX(MOD(F15,1)+1,T15),S15))</f>
        <v>0</v>
      </c>
      <c r="V15" s="68">
        <f t="shared" si="0"/>
        <v>1</v>
      </c>
      <c r="W15" s="93">
        <f t="shared" si="1"/>
        <v>0</v>
      </c>
      <c r="X15" s="93">
        <f t="shared" si="2"/>
        <v>0</v>
      </c>
      <c r="Y15" s="93">
        <f t="shared" si="3"/>
        <v>0</v>
      </c>
      <c r="Z15" s="93">
        <f t="shared" si="4"/>
        <v>0</v>
      </c>
      <c r="AA15" s="93">
        <f t="shared" si="5"/>
        <v>0</v>
      </c>
      <c r="AB15" s="93">
        <f t="shared" si="6"/>
        <v>0</v>
      </c>
      <c r="AC15" s="94">
        <f t="shared" si="7"/>
        <v>0</v>
      </c>
      <c r="AD15" s="94">
        <f t="shared" si="8"/>
        <v>0</v>
      </c>
      <c r="AE15" s="94">
        <f t="shared" si="9"/>
        <v>0</v>
      </c>
      <c r="AF15" s="9"/>
      <c r="AG15" s="16" t="s">
        <v>17</v>
      </c>
      <c r="AH15" s="17">
        <f>(Stunden_1*24)*Stundenlohn_1</f>
        <v>0</v>
      </c>
      <c r="AI15" s="178"/>
      <c r="AJ15" s="178"/>
      <c r="AK15" s="178"/>
      <c r="AL15" s="35" t="s">
        <v>1</v>
      </c>
      <c r="AM15" s="36">
        <f>Ostersonntag_1-2</f>
        <v>43189</v>
      </c>
      <c r="AN15" s="37">
        <v>125</v>
      </c>
    </row>
    <row r="16" spans="2:40" ht="21" customHeight="1">
      <c r="B16" s="117">
        <f aca="true" t="shared" si="16" ref="B16:B44">IF(B15&lt;&gt;"",IF(MONTH(Beginndatum_1)=MONTH(B15+1),B15+1,""),"")</f>
        <v>43346</v>
      </c>
      <c r="C16" s="60"/>
      <c r="D16" s="60"/>
      <c r="E16" s="95"/>
      <c r="F16" s="95"/>
      <c r="G16" s="86"/>
      <c r="H16" s="86"/>
      <c r="I16" s="73">
        <f aca="true" t="shared" si="17" ref="I16:I44">IF(P16=1,+(S16-R16)-(U16-T16),"")</f>
      </c>
      <c r="J16" s="74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3">
        <f aca="true" t="shared" si="19" ref="K16:K44">IF(P16=1,IF(Q16=1,+MAX(0,MIN(S16,1+4/24)-MAX(R16,24/24))-MAX(0,MIN(U16,1+4/24)-MAX(T16,24/24))+0,0),"")</f>
      </c>
      <c r="L16" s="74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5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76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66"/>
      <c r="P16" s="68">
        <f t="shared" si="10"/>
        <v>0</v>
      </c>
      <c r="Q16" s="68">
        <f t="shared" si="11"/>
        <v>1</v>
      </c>
      <c r="R16" s="100">
        <f t="shared" si="12"/>
        <v>0</v>
      </c>
      <c r="S16" s="100">
        <f t="shared" si="13"/>
        <v>0</v>
      </c>
      <c r="T16" s="100">
        <f t="shared" si="14"/>
        <v>0</v>
      </c>
      <c r="U16" s="100">
        <f t="shared" si="15"/>
        <v>0</v>
      </c>
      <c r="V16" s="68">
        <f t="shared" si="0"/>
        <v>0</v>
      </c>
      <c r="W16" s="93">
        <f t="shared" si="1"/>
        <v>0</v>
      </c>
      <c r="X16" s="93">
        <f t="shared" si="2"/>
        <v>0</v>
      </c>
      <c r="Y16" s="93">
        <f t="shared" si="3"/>
        <v>0</v>
      </c>
      <c r="Z16" s="93">
        <f t="shared" si="4"/>
        <v>0</v>
      </c>
      <c r="AA16" s="93">
        <f t="shared" si="5"/>
        <v>0</v>
      </c>
      <c r="AB16" s="93">
        <f t="shared" si="6"/>
        <v>0</v>
      </c>
      <c r="AC16" s="94">
        <f t="shared" si="7"/>
        <v>0</v>
      </c>
      <c r="AD16" s="94">
        <f t="shared" si="8"/>
        <v>0</v>
      </c>
      <c r="AE16" s="94">
        <f t="shared" si="9"/>
        <v>0</v>
      </c>
      <c r="AF16" s="9"/>
      <c r="AG16" s="18" t="s">
        <v>11</v>
      </c>
      <c r="AH16" s="19">
        <f>(Nachtstd_25_1*24)*(Stundenlohn_1*25%)</f>
        <v>0</v>
      </c>
      <c r="AI16" s="178"/>
      <c r="AJ16" s="178"/>
      <c r="AK16" s="178"/>
      <c r="AL16" s="35" t="s">
        <v>3</v>
      </c>
      <c r="AM16" s="36">
        <f>Ostersonntag_1+1</f>
        <v>43192</v>
      </c>
      <c r="AN16" s="37">
        <v>125</v>
      </c>
    </row>
    <row r="17" spans="2:40" ht="21" customHeight="1">
      <c r="B17" s="117">
        <f t="shared" si="16"/>
        <v>43347</v>
      </c>
      <c r="C17" s="60"/>
      <c r="D17" s="60"/>
      <c r="E17" s="95"/>
      <c r="F17" s="95"/>
      <c r="G17" s="86"/>
      <c r="H17" s="86"/>
      <c r="I17" s="73">
        <f t="shared" si="17"/>
      </c>
      <c r="J17" s="74">
        <f t="shared" si="18"/>
      </c>
      <c r="K17" s="73">
        <f t="shared" si="19"/>
      </c>
      <c r="L17" s="74">
        <f t="shared" si="20"/>
      </c>
      <c r="M17" s="75">
        <f t="shared" si="21"/>
      </c>
      <c r="N17" s="76">
        <f t="shared" si="22"/>
      </c>
      <c r="O17" s="66"/>
      <c r="P17" s="68">
        <f t="shared" si="10"/>
        <v>0</v>
      </c>
      <c r="Q17" s="68">
        <f t="shared" si="11"/>
        <v>1</v>
      </c>
      <c r="R17" s="100">
        <f t="shared" si="12"/>
        <v>0</v>
      </c>
      <c r="S17" s="100">
        <f t="shared" si="13"/>
        <v>0</v>
      </c>
      <c r="T17" s="100">
        <f t="shared" si="14"/>
        <v>0</v>
      </c>
      <c r="U17" s="100">
        <f t="shared" si="15"/>
        <v>0</v>
      </c>
      <c r="V17" s="68">
        <f t="shared" si="0"/>
        <v>0</v>
      </c>
      <c r="W17" s="93">
        <f t="shared" si="1"/>
        <v>0</v>
      </c>
      <c r="X17" s="93">
        <f t="shared" si="2"/>
        <v>0</v>
      </c>
      <c r="Y17" s="93">
        <f t="shared" si="3"/>
        <v>0</v>
      </c>
      <c r="Z17" s="93">
        <f t="shared" si="4"/>
        <v>0</v>
      </c>
      <c r="AA17" s="93">
        <f t="shared" si="5"/>
        <v>0</v>
      </c>
      <c r="AB17" s="93">
        <f t="shared" si="6"/>
        <v>0</v>
      </c>
      <c r="AC17" s="94">
        <f t="shared" si="7"/>
        <v>0</v>
      </c>
      <c r="AD17" s="94">
        <f t="shared" si="8"/>
        <v>0</v>
      </c>
      <c r="AE17" s="94">
        <f t="shared" si="9"/>
        <v>0</v>
      </c>
      <c r="AF17" s="9"/>
      <c r="AG17" s="18" t="s">
        <v>13</v>
      </c>
      <c r="AH17" s="19">
        <f>(Nachtstd_40_1*24)*(Stundenlohn_1*40%)</f>
        <v>0</v>
      </c>
      <c r="AI17" s="178"/>
      <c r="AJ17" s="178"/>
      <c r="AK17" s="178"/>
      <c r="AL17" s="35" t="s">
        <v>6</v>
      </c>
      <c r="AM17" s="36">
        <f>DATE(AM12,5,1)</f>
        <v>43221</v>
      </c>
      <c r="AN17" s="37">
        <v>150</v>
      </c>
    </row>
    <row r="18" spans="2:40" ht="21" customHeight="1">
      <c r="B18" s="117">
        <f t="shared" si="16"/>
        <v>43348</v>
      </c>
      <c r="C18" s="60"/>
      <c r="D18" s="60"/>
      <c r="E18" s="95"/>
      <c r="F18" s="95"/>
      <c r="G18" s="86"/>
      <c r="H18" s="86"/>
      <c r="I18" s="73">
        <f t="shared" si="17"/>
      </c>
      <c r="J18" s="74">
        <f t="shared" si="18"/>
      </c>
      <c r="K18" s="73">
        <f t="shared" si="19"/>
      </c>
      <c r="L18" s="74">
        <f t="shared" si="20"/>
      </c>
      <c r="M18" s="75">
        <f t="shared" si="21"/>
      </c>
      <c r="N18" s="76">
        <f t="shared" si="22"/>
      </c>
      <c r="O18" s="66"/>
      <c r="P18" s="68">
        <f t="shared" si="10"/>
        <v>0</v>
      </c>
      <c r="Q18" s="68">
        <f t="shared" si="11"/>
        <v>1</v>
      </c>
      <c r="R18" s="100">
        <f t="shared" si="12"/>
        <v>0</v>
      </c>
      <c r="S18" s="100">
        <f t="shared" si="13"/>
        <v>0</v>
      </c>
      <c r="T18" s="100">
        <f t="shared" si="14"/>
        <v>0</v>
      </c>
      <c r="U18" s="100">
        <f t="shared" si="15"/>
        <v>0</v>
      </c>
      <c r="V18" s="68">
        <f t="shared" si="0"/>
        <v>0</v>
      </c>
      <c r="W18" s="93">
        <f t="shared" si="1"/>
        <v>0</v>
      </c>
      <c r="X18" s="93">
        <f t="shared" si="2"/>
        <v>0</v>
      </c>
      <c r="Y18" s="93">
        <f t="shared" si="3"/>
        <v>0</v>
      </c>
      <c r="Z18" s="93">
        <f t="shared" si="4"/>
        <v>0</v>
      </c>
      <c r="AA18" s="93">
        <f t="shared" si="5"/>
        <v>0</v>
      </c>
      <c r="AB18" s="93">
        <f t="shared" si="6"/>
        <v>0</v>
      </c>
      <c r="AC18" s="94">
        <f t="shared" si="7"/>
        <v>0</v>
      </c>
      <c r="AD18" s="94">
        <f t="shared" si="8"/>
        <v>0</v>
      </c>
      <c r="AE18" s="94">
        <f t="shared" si="9"/>
        <v>0</v>
      </c>
      <c r="AF18" s="9"/>
      <c r="AG18" s="18" t="s">
        <v>14</v>
      </c>
      <c r="AH18" s="19">
        <f>(Sonntagsstd_1*24)*(Stundenlohn_1*50%)</f>
        <v>0</v>
      </c>
      <c r="AI18" s="178"/>
      <c r="AJ18" s="178"/>
      <c r="AK18" s="178"/>
      <c r="AL18" s="35" t="s">
        <v>7</v>
      </c>
      <c r="AM18" s="36">
        <f>Ostersonntag_1+39</f>
        <v>43230</v>
      </c>
      <c r="AN18" s="37">
        <v>125</v>
      </c>
    </row>
    <row r="19" spans="2:40" ht="21" customHeight="1">
      <c r="B19" s="117">
        <f t="shared" si="16"/>
        <v>43349</v>
      </c>
      <c r="C19" s="60"/>
      <c r="D19" s="60"/>
      <c r="E19" s="95"/>
      <c r="F19" s="95"/>
      <c r="G19" s="86"/>
      <c r="H19" s="86"/>
      <c r="I19" s="73">
        <f t="shared" si="17"/>
      </c>
      <c r="J19" s="74">
        <f t="shared" si="18"/>
      </c>
      <c r="K19" s="73">
        <f t="shared" si="19"/>
      </c>
      <c r="L19" s="74">
        <f t="shared" si="20"/>
      </c>
      <c r="M19" s="75">
        <f t="shared" si="21"/>
      </c>
      <c r="N19" s="76">
        <f t="shared" si="22"/>
      </c>
      <c r="O19" s="66"/>
      <c r="P19" s="68">
        <f t="shared" si="10"/>
        <v>0</v>
      </c>
      <c r="Q19" s="68">
        <f t="shared" si="11"/>
        <v>1</v>
      </c>
      <c r="R19" s="100">
        <f t="shared" si="12"/>
        <v>0</v>
      </c>
      <c r="S19" s="100">
        <f t="shared" si="13"/>
        <v>0</v>
      </c>
      <c r="T19" s="100">
        <f t="shared" si="14"/>
        <v>0</v>
      </c>
      <c r="U19" s="100">
        <f t="shared" si="15"/>
        <v>0</v>
      </c>
      <c r="V19" s="68">
        <f t="shared" si="0"/>
        <v>0</v>
      </c>
      <c r="W19" s="93">
        <f t="shared" si="1"/>
        <v>0</v>
      </c>
      <c r="X19" s="93">
        <f t="shared" si="2"/>
        <v>0</v>
      </c>
      <c r="Y19" s="93">
        <f t="shared" si="3"/>
        <v>0</v>
      </c>
      <c r="Z19" s="93">
        <f t="shared" si="4"/>
        <v>0</v>
      </c>
      <c r="AA19" s="93">
        <f t="shared" si="5"/>
        <v>0</v>
      </c>
      <c r="AB19" s="93">
        <f t="shared" si="6"/>
        <v>0</v>
      </c>
      <c r="AC19" s="94">
        <f t="shared" si="7"/>
        <v>0</v>
      </c>
      <c r="AD19" s="94">
        <f t="shared" si="8"/>
        <v>0</v>
      </c>
      <c r="AE19" s="94">
        <f t="shared" si="9"/>
        <v>0</v>
      </c>
      <c r="AF19" s="9"/>
      <c r="AG19" s="20" t="s">
        <v>15</v>
      </c>
      <c r="AH19" s="19">
        <f>(Feiertagsstd_125_1*24)*(Stundenlohn_1*125%)</f>
        <v>0</v>
      </c>
      <c r="AI19" s="178"/>
      <c r="AJ19" s="178"/>
      <c r="AK19" s="178"/>
      <c r="AL19" s="35" t="s">
        <v>8</v>
      </c>
      <c r="AM19" s="36">
        <f>Ostersonntag_1+50</f>
        <v>43241</v>
      </c>
      <c r="AN19" s="37">
        <v>125</v>
      </c>
    </row>
    <row r="20" spans="2:40" ht="21" customHeight="1">
      <c r="B20" s="117">
        <f t="shared" si="16"/>
        <v>43350</v>
      </c>
      <c r="C20" s="60"/>
      <c r="D20" s="60"/>
      <c r="E20" s="95"/>
      <c r="F20" s="95"/>
      <c r="G20" s="86"/>
      <c r="H20" s="86"/>
      <c r="I20" s="73">
        <f t="shared" si="17"/>
      </c>
      <c r="J20" s="74">
        <f t="shared" si="18"/>
      </c>
      <c r="K20" s="73">
        <f t="shared" si="19"/>
      </c>
      <c r="L20" s="74">
        <f t="shared" si="20"/>
      </c>
      <c r="M20" s="75">
        <f t="shared" si="21"/>
      </c>
      <c r="N20" s="76">
        <f t="shared" si="22"/>
      </c>
      <c r="O20" s="66"/>
      <c r="P20" s="68">
        <f t="shared" si="10"/>
        <v>0</v>
      </c>
      <c r="Q20" s="68">
        <f t="shared" si="11"/>
        <v>1</v>
      </c>
      <c r="R20" s="100">
        <f t="shared" si="12"/>
        <v>0</v>
      </c>
      <c r="S20" s="100">
        <f t="shared" si="13"/>
        <v>0</v>
      </c>
      <c r="T20" s="100">
        <f t="shared" si="14"/>
        <v>0</v>
      </c>
      <c r="U20" s="100">
        <f t="shared" si="15"/>
        <v>0</v>
      </c>
      <c r="V20" s="68">
        <f t="shared" si="0"/>
        <v>0</v>
      </c>
      <c r="W20" s="93">
        <f t="shared" si="1"/>
        <v>0</v>
      </c>
      <c r="X20" s="93">
        <f t="shared" si="2"/>
        <v>0</v>
      </c>
      <c r="Y20" s="93">
        <f t="shared" si="3"/>
        <v>0</v>
      </c>
      <c r="Z20" s="93">
        <f t="shared" si="4"/>
        <v>0</v>
      </c>
      <c r="AA20" s="93">
        <f t="shared" si="5"/>
        <v>0</v>
      </c>
      <c r="AB20" s="93">
        <f t="shared" si="6"/>
        <v>0</v>
      </c>
      <c r="AC20" s="94">
        <f t="shared" si="7"/>
        <v>0</v>
      </c>
      <c r="AD20" s="94">
        <f t="shared" si="8"/>
        <v>0</v>
      </c>
      <c r="AE20" s="94">
        <f t="shared" si="9"/>
        <v>0</v>
      </c>
      <c r="AF20" s="9"/>
      <c r="AG20" s="21" t="s">
        <v>16</v>
      </c>
      <c r="AH20" s="22">
        <f>(Feiertagsstd_150_1*24)*(Stundenlohn_1*150%)</f>
        <v>0</v>
      </c>
      <c r="AI20" s="178"/>
      <c r="AJ20" s="178"/>
      <c r="AK20" s="178"/>
      <c r="AL20" s="35" t="s">
        <v>9</v>
      </c>
      <c r="AM20" s="36">
        <f>DATE(AM12,10,3)</f>
        <v>43376</v>
      </c>
      <c r="AN20" s="37">
        <v>125</v>
      </c>
    </row>
    <row r="21" spans="2:40" ht="21" customHeight="1">
      <c r="B21" s="117">
        <f t="shared" si="16"/>
        <v>43351</v>
      </c>
      <c r="C21" s="60"/>
      <c r="D21" s="60"/>
      <c r="E21" s="95"/>
      <c r="F21" s="95"/>
      <c r="G21" s="86"/>
      <c r="H21" s="86"/>
      <c r="I21" s="73">
        <f t="shared" si="17"/>
      </c>
      <c r="J21" s="74">
        <f t="shared" si="18"/>
      </c>
      <c r="K21" s="73">
        <f t="shared" si="19"/>
      </c>
      <c r="L21" s="74">
        <f t="shared" si="20"/>
      </c>
      <c r="M21" s="75">
        <f t="shared" si="21"/>
      </c>
      <c r="N21" s="76">
        <f t="shared" si="22"/>
      </c>
      <c r="O21" s="66"/>
      <c r="P21" s="68">
        <f t="shared" si="10"/>
        <v>0</v>
      </c>
      <c r="Q21" s="68">
        <f t="shared" si="11"/>
        <v>1</v>
      </c>
      <c r="R21" s="100">
        <f t="shared" si="12"/>
        <v>0</v>
      </c>
      <c r="S21" s="100">
        <f t="shared" si="13"/>
        <v>0</v>
      </c>
      <c r="T21" s="100">
        <f t="shared" si="14"/>
        <v>0</v>
      </c>
      <c r="U21" s="100">
        <f t="shared" si="15"/>
        <v>0</v>
      </c>
      <c r="V21" s="68">
        <f t="shared" si="0"/>
        <v>0</v>
      </c>
      <c r="W21" s="93">
        <f t="shared" si="1"/>
        <v>0</v>
      </c>
      <c r="X21" s="93">
        <f t="shared" si="2"/>
        <v>0</v>
      </c>
      <c r="Y21" s="93">
        <f t="shared" si="3"/>
        <v>0</v>
      </c>
      <c r="Z21" s="93">
        <f t="shared" si="4"/>
        <v>0</v>
      </c>
      <c r="AA21" s="93">
        <f t="shared" si="5"/>
        <v>1</v>
      </c>
      <c r="AB21" s="93">
        <f t="shared" si="6"/>
        <v>0</v>
      </c>
      <c r="AC21" s="94">
        <f t="shared" si="7"/>
        <v>0</v>
      </c>
      <c r="AD21" s="94">
        <f t="shared" si="8"/>
        <v>0</v>
      </c>
      <c r="AE21" s="94">
        <f t="shared" si="9"/>
        <v>0</v>
      </c>
      <c r="AF21" s="9"/>
      <c r="AG21" s="23"/>
      <c r="AH21" s="24"/>
      <c r="AI21" s="178"/>
      <c r="AJ21" s="178"/>
      <c r="AK21" s="178"/>
      <c r="AL21" s="38" t="s">
        <v>34</v>
      </c>
      <c r="AM21" s="43">
        <f>DATE(AM12,12,24)</f>
        <v>43458</v>
      </c>
      <c r="AN21" s="37">
        <v>150</v>
      </c>
    </row>
    <row r="22" spans="2:40" ht="21" customHeight="1">
      <c r="B22" s="117">
        <f t="shared" si="16"/>
        <v>43352</v>
      </c>
      <c r="C22" s="60"/>
      <c r="D22" s="60"/>
      <c r="E22" s="95"/>
      <c r="F22" s="95"/>
      <c r="G22" s="86"/>
      <c r="H22" s="86"/>
      <c r="I22" s="73">
        <f t="shared" si="17"/>
      </c>
      <c r="J22" s="74">
        <f t="shared" si="18"/>
      </c>
      <c r="K22" s="73">
        <f t="shared" si="19"/>
      </c>
      <c r="L22" s="74">
        <f t="shared" si="20"/>
      </c>
      <c r="M22" s="75">
        <f t="shared" si="21"/>
      </c>
      <c r="N22" s="76">
        <f t="shared" si="22"/>
      </c>
      <c r="O22" s="66"/>
      <c r="P22" s="68">
        <f t="shared" si="10"/>
        <v>0</v>
      </c>
      <c r="Q22" s="68">
        <f t="shared" si="11"/>
        <v>1</v>
      </c>
      <c r="R22" s="100">
        <f t="shared" si="12"/>
        <v>0</v>
      </c>
      <c r="S22" s="100">
        <f t="shared" si="13"/>
        <v>0</v>
      </c>
      <c r="T22" s="100">
        <f t="shared" si="14"/>
        <v>0</v>
      </c>
      <c r="U22" s="100">
        <f t="shared" si="15"/>
        <v>0</v>
      </c>
      <c r="V22" s="68">
        <f t="shared" si="0"/>
        <v>1</v>
      </c>
      <c r="W22" s="93">
        <f t="shared" si="1"/>
        <v>0</v>
      </c>
      <c r="X22" s="93">
        <f t="shared" si="2"/>
        <v>0</v>
      </c>
      <c r="Y22" s="93">
        <f t="shared" si="3"/>
        <v>0</v>
      </c>
      <c r="Z22" s="93">
        <f t="shared" si="4"/>
        <v>0</v>
      </c>
      <c r="AA22" s="93">
        <f t="shared" si="5"/>
        <v>0</v>
      </c>
      <c r="AB22" s="93">
        <f t="shared" si="6"/>
        <v>0</v>
      </c>
      <c r="AC22" s="94">
        <f t="shared" si="7"/>
        <v>0</v>
      </c>
      <c r="AD22" s="94">
        <f t="shared" si="8"/>
        <v>0</v>
      </c>
      <c r="AE22" s="94">
        <f t="shared" si="9"/>
        <v>0</v>
      </c>
      <c r="AF22" s="9"/>
      <c r="AG22" s="25"/>
      <c r="AH22" s="26"/>
      <c r="AI22" s="178"/>
      <c r="AJ22" s="178"/>
      <c r="AK22" s="178"/>
      <c r="AL22" s="35" t="s">
        <v>10</v>
      </c>
      <c r="AM22" s="36">
        <f>DATE(AM12,12,25)</f>
        <v>43459</v>
      </c>
      <c r="AN22" s="37">
        <v>150</v>
      </c>
    </row>
    <row r="23" spans="2:40" ht="21" customHeight="1">
      <c r="B23" s="117">
        <f t="shared" si="16"/>
        <v>43353</v>
      </c>
      <c r="C23" s="60"/>
      <c r="D23" s="60"/>
      <c r="E23" s="95"/>
      <c r="F23" s="95"/>
      <c r="G23" s="86"/>
      <c r="H23" s="86"/>
      <c r="I23" s="73">
        <f t="shared" si="17"/>
      </c>
      <c r="J23" s="74">
        <f t="shared" si="18"/>
      </c>
      <c r="K23" s="73">
        <f t="shared" si="19"/>
      </c>
      <c r="L23" s="74">
        <f t="shared" si="20"/>
      </c>
      <c r="M23" s="75">
        <f t="shared" si="21"/>
      </c>
      <c r="N23" s="76">
        <f t="shared" si="22"/>
      </c>
      <c r="O23" s="66"/>
      <c r="P23" s="68">
        <f t="shared" si="10"/>
        <v>0</v>
      </c>
      <c r="Q23" s="68">
        <f t="shared" si="11"/>
        <v>1</v>
      </c>
      <c r="R23" s="100">
        <f t="shared" si="12"/>
        <v>0</v>
      </c>
      <c r="S23" s="100">
        <f t="shared" si="13"/>
        <v>0</v>
      </c>
      <c r="T23" s="100">
        <f t="shared" si="14"/>
        <v>0</v>
      </c>
      <c r="U23" s="100">
        <f t="shared" si="15"/>
        <v>0</v>
      </c>
      <c r="V23" s="68">
        <f t="shared" si="0"/>
        <v>0</v>
      </c>
      <c r="W23" s="93">
        <f t="shared" si="1"/>
        <v>0</v>
      </c>
      <c r="X23" s="93">
        <f t="shared" si="2"/>
        <v>0</v>
      </c>
      <c r="Y23" s="93">
        <f t="shared" si="3"/>
        <v>0</v>
      </c>
      <c r="Z23" s="93">
        <f t="shared" si="4"/>
        <v>0</v>
      </c>
      <c r="AA23" s="93">
        <f t="shared" si="5"/>
        <v>0</v>
      </c>
      <c r="AB23" s="93">
        <f t="shared" si="6"/>
        <v>0</v>
      </c>
      <c r="AC23" s="94">
        <f t="shared" si="7"/>
        <v>0</v>
      </c>
      <c r="AD23" s="94">
        <f t="shared" si="8"/>
        <v>0</v>
      </c>
      <c r="AE23" s="94">
        <f t="shared" si="9"/>
        <v>0</v>
      </c>
      <c r="AF23" s="9"/>
      <c r="AG23" s="25"/>
      <c r="AH23" s="26"/>
      <c r="AI23" s="178"/>
      <c r="AJ23" s="178"/>
      <c r="AK23" s="178"/>
      <c r="AL23" s="35" t="s">
        <v>12</v>
      </c>
      <c r="AM23" s="36">
        <f>DATE(AM12,12,26)</f>
        <v>43460</v>
      </c>
      <c r="AN23" s="37">
        <v>150</v>
      </c>
    </row>
    <row r="24" spans="2:40" ht="21" customHeight="1">
      <c r="B24" s="117">
        <f t="shared" si="16"/>
        <v>43354</v>
      </c>
      <c r="C24" s="60"/>
      <c r="D24" s="60"/>
      <c r="E24" s="95"/>
      <c r="F24" s="95"/>
      <c r="G24" s="86"/>
      <c r="H24" s="86"/>
      <c r="I24" s="73">
        <f t="shared" si="17"/>
      </c>
      <c r="J24" s="74">
        <f t="shared" si="18"/>
      </c>
      <c r="K24" s="73">
        <f t="shared" si="19"/>
      </c>
      <c r="L24" s="74">
        <f t="shared" si="20"/>
      </c>
      <c r="M24" s="75">
        <f t="shared" si="21"/>
      </c>
      <c r="N24" s="76">
        <f t="shared" si="22"/>
      </c>
      <c r="O24" s="66"/>
      <c r="P24" s="68">
        <f t="shared" si="10"/>
        <v>0</v>
      </c>
      <c r="Q24" s="68">
        <f t="shared" si="11"/>
        <v>1</v>
      </c>
      <c r="R24" s="100">
        <f t="shared" si="12"/>
        <v>0</v>
      </c>
      <c r="S24" s="100">
        <f t="shared" si="13"/>
        <v>0</v>
      </c>
      <c r="T24" s="100">
        <f t="shared" si="14"/>
        <v>0</v>
      </c>
      <c r="U24" s="100">
        <f t="shared" si="15"/>
        <v>0</v>
      </c>
      <c r="V24" s="68">
        <f t="shared" si="0"/>
        <v>0</v>
      </c>
      <c r="W24" s="93">
        <f t="shared" si="1"/>
        <v>0</v>
      </c>
      <c r="X24" s="93">
        <f t="shared" si="2"/>
        <v>0</v>
      </c>
      <c r="Y24" s="93">
        <f t="shared" si="3"/>
        <v>0</v>
      </c>
      <c r="Z24" s="93">
        <f t="shared" si="4"/>
        <v>0</v>
      </c>
      <c r="AA24" s="93">
        <f t="shared" si="5"/>
        <v>0</v>
      </c>
      <c r="AB24" s="93">
        <f t="shared" si="6"/>
        <v>0</v>
      </c>
      <c r="AC24" s="94">
        <f t="shared" si="7"/>
        <v>0</v>
      </c>
      <c r="AD24" s="94">
        <f t="shared" si="8"/>
        <v>0</v>
      </c>
      <c r="AE24" s="94">
        <f t="shared" si="9"/>
        <v>0</v>
      </c>
      <c r="AF24" s="9"/>
      <c r="AG24" s="25"/>
      <c r="AH24" s="26"/>
      <c r="AI24" s="178"/>
      <c r="AJ24" s="178"/>
      <c r="AK24" s="178"/>
      <c r="AL24" s="41" t="s">
        <v>69</v>
      </c>
      <c r="AM24" s="57">
        <f>DATE(AM12,12,31)</f>
        <v>43465</v>
      </c>
      <c r="AN24" s="48">
        <v>125</v>
      </c>
    </row>
    <row r="25" spans="2:37" ht="21" customHeight="1">
      <c r="B25" s="117">
        <f t="shared" si="16"/>
        <v>43355</v>
      </c>
      <c r="C25" s="60"/>
      <c r="D25" s="60"/>
      <c r="E25" s="95"/>
      <c r="F25" s="95"/>
      <c r="G25" s="86"/>
      <c r="H25" s="86"/>
      <c r="I25" s="73">
        <f t="shared" si="17"/>
      </c>
      <c r="J25" s="74">
        <f t="shared" si="18"/>
      </c>
      <c r="K25" s="73">
        <f t="shared" si="19"/>
      </c>
      <c r="L25" s="74">
        <f t="shared" si="20"/>
      </c>
      <c r="M25" s="75">
        <f t="shared" si="21"/>
      </c>
      <c r="N25" s="76">
        <f t="shared" si="22"/>
      </c>
      <c r="O25" s="66"/>
      <c r="P25" s="68">
        <f t="shared" si="10"/>
        <v>0</v>
      </c>
      <c r="Q25" s="68">
        <f t="shared" si="11"/>
        <v>1</v>
      </c>
      <c r="R25" s="100">
        <f t="shared" si="12"/>
        <v>0</v>
      </c>
      <c r="S25" s="100">
        <f t="shared" si="13"/>
        <v>0</v>
      </c>
      <c r="T25" s="100">
        <f t="shared" si="14"/>
        <v>0</v>
      </c>
      <c r="U25" s="100">
        <f t="shared" si="15"/>
        <v>0</v>
      </c>
      <c r="V25" s="68">
        <f t="shared" si="0"/>
        <v>0</v>
      </c>
      <c r="W25" s="93">
        <f t="shared" si="1"/>
        <v>0</v>
      </c>
      <c r="X25" s="93">
        <f t="shared" si="2"/>
        <v>0</v>
      </c>
      <c r="Y25" s="93">
        <f t="shared" si="3"/>
        <v>0</v>
      </c>
      <c r="Z25" s="93">
        <f t="shared" si="4"/>
        <v>0</v>
      </c>
      <c r="AA25" s="93">
        <f t="shared" si="5"/>
        <v>0</v>
      </c>
      <c r="AB25" s="93">
        <f t="shared" si="6"/>
        <v>0</v>
      </c>
      <c r="AC25" s="94">
        <f t="shared" si="7"/>
        <v>0</v>
      </c>
      <c r="AD25" s="94">
        <f t="shared" si="8"/>
        <v>0</v>
      </c>
      <c r="AE25" s="94">
        <f t="shared" si="9"/>
        <v>0</v>
      </c>
      <c r="AF25" s="9"/>
      <c r="AG25" s="25"/>
      <c r="AH25" s="26"/>
      <c r="AI25" s="178"/>
      <c r="AJ25" s="178"/>
      <c r="AK25" s="178"/>
    </row>
    <row r="26" spans="2:40" ht="21" customHeight="1">
      <c r="B26" s="117">
        <f t="shared" si="16"/>
        <v>43356</v>
      </c>
      <c r="C26" s="60"/>
      <c r="D26" s="60"/>
      <c r="E26" s="95"/>
      <c r="F26" s="95"/>
      <c r="G26" s="86"/>
      <c r="H26" s="86"/>
      <c r="I26" s="73">
        <f t="shared" si="17"/>
      </c>
      <c r="J26" s="74">
        <f t="shared" si="18"/>
      </c>
      <c r="K26" s="73">
        <f t="shared" si="19"/>
      </c>
      <c r="L26" s="74">
        <f t="shared" si="20"/>
      </c>
      <c r="M26" s="75">
        <f t="shared" si="21"/>
      </c>
      <c r="N26" s="76">
        <f t="shared" si="22"/>
      </c>
      <c r="O26" s="66"/>
      <c r="P26" s="68">
        <f t="shared" si="10"/>
        <v>0</v>
      </c>
      <c r="Q26" s="68">
        <f t="shared" si="11"/>
        <v>1</v>
      </c>
      <c r="R26" s="100">
        <f t="shared" si="12"/>
        <v>0</v>
      </c>
      <c r="S26" s="100">
        <f t="shared" si="13"/>
        <v>0</v>
      </c>
      <c r="T26" s="100">
        <f t="shared" si="14"/>
        <v>0</v>
      </c>
      <c r="U26" s="100">
        <f t="shared" si="15"/>
        <v>0</v>
      </c>
      <c r="V26" s="68">
        <f t="shared" si="0"/>
        <v>0</v>
      </c>
      <c r="W26" s="93">
        <f t="shared" si="1"/>
        <v>0</v>
      </c>
      <c r="X26" s="93">
        <f t="shared" si="2"/>
        <v>0</v>
      </c>
      <c r="Y26" s="93">
        <f t="shared" si="3"/>
        <v>0</v>
      </c>
      <c r="Z26" s="93">
        <f t="shared" si="4"/>
        <v>0</v>
      </c>
      <c r="AA26" s="93">
        <f t="shared" si="5"/>
        <v>0</v>
      </c>
      <c r="AB26" s="93">
        <f t="shared" si="6"/>
        <v>0</v>
      </c>
      <c r="AC26" s="94">
        <f t="shared" si="7"/>
        <v>0</v>
      </c>
      <c r="AD26" s="94">
        <f t="shared" si="8"/>
        <v>0</v>
      </c>
      <c r="AE26" s="94">
        <f t="shared" si="9"/>
        <v>0</v>
      </c>
      <c r="AF26" s="9"/>
      <c r="AG26" s="25"/>
      <c r="AH26" s="26"/>
      <c r="AI26" s="178"/>
      <c r="AJ26" s="178"/>
      <c r="AK26" s="178"/>
      <c r="AL26" s="77" t="s">
        <v>40</v>
      </c>
      <c r="AM26" s="78">
        <f>YEAR(Beginndatum_1)</f>
        <v>2018</v>
      </c>
      <c r="AN26" s="79" t="s">
        <v>35</v>
      </c>
    </row>
    <row r="27" spans="2:42" ht="21" customHeight="1">
      <c r="B27" s="117">
        <f t="shared" si="16"/>
        <v>43357</v>
      </c>
      <c r="C27" s="60"/>
      <c r="D27" s="60"/>
      <c r="E27" s="95"/>
      <c r="F27" s="95"/>
      <c r="G27" s="86"/>
      <c r="H27" s="86"/>
      <c r="I27" s="73">
        <f t="shared" si="17"/>
      </c>
      <c r="J27" s="74">
        <f t="shared" si="18"/>
      </c>
      <c r="K27" s="73">
        <f t="shared" si="19"/>
      </c>
      <c r="L27" s="74">
        <f t="shared" si="20"/>
      </c>
      <c r="M27" s="75">
        <f t="shared" si="21"/>
      </c>
      <c r="N27" s="76">
        <f t="shared" si="22"/>
      </c>
      <c r="O27" s="66"/>
      <c r="P27" s="68">
        <f t="shared" si="10"/>
        <v>0</v>
      </c>
      <c r="Q27" s="68">
        <f t="shared" si="11"/>
        <v>1</v>
      </c>
      <c r="R27" s="100">
        <f t="shared" si="12"/>
        <v>0</v>
      </c>
      <c r="S27" s="100">
        <f t="shared" si="13"/>
        <v>0</v>
      </c>
      <c r="T27" s="100">
        <f t="shared" si="14"/>
        <v>0</v>
      </c>
      <c r="U27" s="100">
        <f t="shared" si="15"/>
        <v>0</v>
      </c>
      <c r="V27" s="68">
        <f t="shared" si="0"/>
        <v>0</v>
      </c>
      <c r="W27" s="93">
        <f t="shared" si="1"/>
        <v>0</v>
      </c>
      <c r="X27" s="93">
        <f t="shared" si="2"/>
        <v>0</v>
      </c>
      <c r="Y27" s="93">
        <f t="shared" si="3"/>
        <v>0</v>
      </c>
      <c r="Z27" s="93">
        <f t="shared" si="4"/>
        <v>0</v>
      </c>
      <c r="AA27" s="93">
        <f t="shared" si="5"/>
        <v>0</v>
      </c>
      <c r="AB27" s="93">
        <f t="shared" si="6"/>
        <v>0</v>
      </c>
      <c r="AC27" s="94">
        <f t="shared" si="7"/>
        <v>0</v>
      </c>
      <c r="AD27" s="94">
        <f t="shared" si="8"/>
        <v>0</v>
      </c>
      <c r="AE27" s="94">
        <f t="shared" si="9"/>
        <v>0</v>
      </c>
      <c r="AF27" s="9"/>
      <c r="AG27" s="25"/>
      <c r="AH27" s="26"/>
      <c r="AI27" s="178"/>
      <c r="AJ27" s="178"/>
      <c r="AK27" s="178"/>
      <c r="AL27" s="191" t="s">
        <v>46</v>
      </c>
      <c r="AM27" s="192"/>
      <c r="AN27" s="193"/>
      <c r="AP27" s="2" t="s">
        <v>45</v>
      </c>
    </row>
    <row r="28" spans="2:40" ht="21" customHeight="1">
      <c r="B28" s="117">
        <f t="shared" si="16"/>
        <v>43358</v>
      </c>
      <c r="C28" s="60"/>
      <c r="D28" s="60"/>
      <c r="E28" s="95"/>
      <c r="F28" s="95"/>
      <c r="G28" s="86"/>
      <c r="H28" s="86"/>
      <c r="I28" s="73">
        <f t="shared" si="17"/>
      </c>
      <c r="J28" s="74">
        <f t="shared" si="18"/>
      </c>
      <c r="K28" s="73">
        <f t="shared" si="19"/>
      </c>
      <c r="L28" s="74">
        <f t="shared" si="20"/>
      </c>
      <c r="M28" s="75">
        <f t="shared" si="21"/>
      </c>
      <c r="N28" s="76">
        <f t="shared" si="22"/>
      </c>
      <c r="O28" s="66"/>
      <c r="P28" s="68">
        <f t="shared" si="10"/>
        <v>0</v>
      </c>
      <c r="Q28" s="68">
        <f t="shared" si="11"/>
        <v>1</v>
      </c>
      <c r="R28" s="100">
        <f t="shared" si="12"/>
        <v>0</v>
      </c>
      <c r="S28" s="100">
        <f t="shared" si="13"/>
        <v>0</v>
      </c>
      <c r="T28" s="100">
        <f t="shared" si="14"/>
        <v>0</v>
      </c>
      <c r="U28" s="100">
        <f t="shared" si="15"/>
        <v>0</v>
      </c>
      <c r="V28" s="68">
        <f t="shared" si="0"/>
        <v>0</v>
      </c>
      <c r="W28" s="93">
        <f t="shared" si="1"/>
        <v>0</v>
      </c>
      <c r="X28" s="93">
        <f t="shared" si="2"/>
        <v>0</v>
      </c>
      <c r="Y28" s="93">
        <f t="shared" si="3"/>
        <v>0</v>
      </c>
      <c r="Z28" s="93">
        <f t="shared" si="4"/>
        <v>0</v>
      </c>
      <c r="AA28" s="93">
        <f t="shared" si="5"/>
        <v>1</v>
      </c>
      <c r="AB28" s="93">
        <f t="shared" si="6"/>
        <v>0</v>
      </c>
      <c r="AC28" s="94">
        <f t="shared" si="7"/>
        <v>0</v>
      </c>
      <c r="AD28" s="94">
        <f t="shared" si="8"/>
        <v>0</v>
      </c>
      <c r="AE28" s="94">
        <f t="shared" si="9"/>
        <v>0</v>
      </c>
      <c r="AF28" s="9"/>
      <c r="AG28" s="25"/>
      <c r="AH28" s="26"/>
      <c r="AI28" s="178"/>
      <c r="AJ28" s="178"/>
      <c r="AK28" s="178"/>
      <c r="AL28" s="194"/>
      <c r="AM28" s="195"/>
      <c r="AN28" s="196"/>
    </row>
    <row r="29" spans="2:40" ht="21" customHeight="1">
      <c r="B29" s="117">
        <f t="shared" si="16"/>
        <v>43359</v>
      </c>
      <c r="C29" s="60"/>
      <c r="D29" s="60"/>
      <c r="E29" s="95"/>
      <c r="F29" s="95"/>
      <c r="G29" s="86"/>
      <c r="H29" s="86"/>
      <c r="I29" s="73">
        <f t="shared" si="17"/>
      </c>
      <c r="J29" s="74">
        <f t="shared" si="18"/>
      </c>
      <c r="K29" s="73">
        <f t="shared" si="19"/>
      </c>
      <c r="L29" s="74">
        <f t="shared" si="20"/>
      </c>
      <c r="M29" s="75">
        <f t="shared" si="21"/>
      </c>
      <c r="N29" s="76">
        <f t="shared" si="22"/>
      </c>
      <c r="O29" s="66"/>
      <c r="P29" s="68">
        <f t="shared" si="10"/>
        <v>0</v>
      </c>
      <c r="Q29" s="68">
        <f t="shared" si="11"/>
        <v>1</v>
      </c>
      <c r="R29" s="100">
        <f t="shared" si="12"/>
        <v>0</v>
      </c>
      <c r="S29" s="100">
        <f t="shared" si="13"/>
        <v>0</v>
      </c>
      <c r="T29" s="100">
        <f t="shared" si="14"/>
        <v>0</v>
      </c>
      <c r="U29" s="100">
        <f t="shared" si="15"/>
        <v>0</v>
      </c>
      <c r="V29" s="68">
        <f t="shared" si="0"/>
        <v>1</v>
      </c>
      <c r="W29" s="93">
        <f t="shared" si="1"/>
        <v>0</v>
      </c>
      <c r="X29" s="93">
        <f t="shared" si="2"/>
        <v>0</v>
      </c>
      <c r="Y29" s="93">
        <f t="shared" si="3"/>
        <v>0</v>
      </c>
      <c r="Z29" s="93">
        <f t="shared" si="4"/>
        <v>0</v>
      </c>
      <c r="AA29" s="93">
        <f t="shared" si="5"/>
        <v>0</v>
      </c>
      <c r="AB29" s="93">
        <f t="shared" si="6"/>
        <v>0</v>
      </c>
      <c r="AC29" s="94">
        <f t="shared" si="7"/>
        <v>0</v>
      </c>
      <c r="AD29" s="94">
        <f t="shared" si="8"/>
        <v>0</v>
      </c>
      <c r="AE29" s="94">
        <f t="shared" si="9"/>
        <v>0</v>
      </c>
      <c r="AF29" s="9"/>
      <c r="AG29" s="25"/>
      <c r="AH29" s="26"/>
      <c r="AI29" s="178"/>
      <c r="AJ29" s="178"/>
      <c r="AK29" s="178"/>
      <c r="AL29" s="185" t="s">
        <v>47</v>
      </c>
      <c r="AM29" s="186"/>
      <c r="AN29" s="187"/>
    </row>
    <row r="30" spans="2:40" ht="21" customHeight="1">
      <c r="B30" s="117">
        <f t="shared" si="16"/>
        <v>43360</v>
      </c>
      <c r="C30" s="60"/>
      <c r="D30" s="60"/>
      <c r="E30" s="95"/>
      <c r="F30" s="95"/>
      <c r="G30" s="86"/>
      <c r="H30" s="86"/>
      <c r="I30" s="73">
        <f t="shared" si="17"/>
      </c>
      <c r="J30" s="74">
        <f t="shared" si="18"/>
      </c>
      <c r="K30" s="73">
        <f t="shared" si="19"/>
      </c>
      <c r="L30" s="74">
        <f t="shared" si="20"/>
      </c>
      <c r="M30" s="75">
        <f t="shared" si="21"/>
      </c>
      <c r="N30" s="76">
        <f t="shared" si="22"/>
      </c>
      <c r="O30" s="66"/>
      <c r="P30" s="68">
        <f t="shared" si="10"/>
        <v>0</v>
      </c>
      <c r="Q30" s="68">
        <f t="shared" si="11"/>
        <v>1</v>
      </c>
      <c r="R30" s="100">
        <f t="shared" si="12"/>
        <v>0</v>
      </c>
      <c r="S30" s="100">
        <f t="shared" si="13"/>
        <v>0</v>
      </c>
      <c r="T30" s="100">
        <f t="shared" si="14"/>
        <v>0</v>
      </c>
      <c r="U30" s="100">
        <f t="shared" si="15"/>
        <v>0</v>
      </c>
      <c r="V30" s="68">
        <f t="shared" si="0"/>
        <v>0</v>
      </c>
      <c r="W30" s="93">
        <f t="shared" si="1"/>
        <v>0</v>
      </c>
      <c r="X30" s="93">
        <f t="shared" si="2"/>
        <v>0</v>
      </c>
      <c r="Y30" s="93">
        <f t="shared" si="3"/>
        <v>0</v>
      </c>
      <c r="Z30" s="93">
        <f t="shared" si="4"/>
        <v>0</v>
      </c>
      <c r="AA30" s="93">
        <f t="shared" si="5"/>
        <v>0</v>
      </c>
      <c r="AB30" s="93">
        <f t="shared" si="6"/>
        <v>0</v>
      </c>
      <c r="AC30" s="94">
        <f t="shared" si="7"/>
        <v>0</v>
      </c>
      <c r="AD30" s="94">
        <f t="shared" si="8"/>
        <v>0</v>
      </c>
      <c r="AE30" s="94">
        <f t="shared" si="9"/>
        <v>0</v>
      </c>
      <c r="AF30" s="9"/>
      <c r="AG30" s="25"/>
      <c r="AH30" s="26"/>
      <c r="AI30" s="178"/>
      <c r="AJ30" s="178"/>
      <c r="AK30" s="178"/>
      <c r="AL30" s="188"/>
      <c r="AM30" s="189"/>
      <c r="AN30" s="190"/>
    </row>
    <row r="31" spans="2:40" ht="21" customHeight="1">
      <c r="B31" s="117">
        <f t="shared" si="16"/>
        <v>43361</v>
      </c>
      <c r="C31" s="60"/>
      <c r="D31" s="60"/>
      <c r="E31" s="95"/>
      <c r="F31" s="95"/>
      <c r="G31" s="86"/>
      <c r="H31" s="86"/>
      <c r="I31" s="73">
        <f t="shared" si="17"/>
      </c>
      <c r="J31" s="74">
        <f t="shared" si="18"/>
      </c>
      <c r="K31" s="73">
        <f t="shared" si="19"/>
      </c>
      <c r="L31" s="74">
        <f t="shared" si="20"/>
      </c>
      <c r="M31" s="75">
        <f t="shared" si="21"/>
      </c>
      <c r="N31" s="76">
        <f t="shared" si="22"/>
      </c>
      <c r="O31" s="66"/>
      <c r="P31" s="68">
        <f t="shared" si="10"/>
        <v>0</v>
      </c>
      <c r="Q31" s="68">
        <f t="shared" si="11"/>
        <v>1</v>
      </c>
      <c r="R31" s="100">
        <f t="shared" si="12"/>
        <v>0</v>
      </c>
      <c r="S31" s="100">
        <f t="shared" si="13"/>
        <v>0</v>
      </c>
      <c r="T31" s="100">
        <f t="shared" si="14"/>
        <v>0</v>
      </c>
      <c r="U31" s="100">
        <f t="shared" si="15"/>
        <v>0</v>
      </c>
      <c r="V31" s="68">
        <f t="shared" si="0"/>
        <v>0</v>
      </c>
      <c r="W31" s="93">
        <f t="shared" si="1"/>
        <v>0</v>
      </c>
      <c r="X31" s="93">
        <f t="shared" si="2"/>
        <v>0</v>
      </c>
      <c r="Y31" s="93">
        <f t="shared" si="3"/>
        <v>0</v>
      </c>
      <c r="Z31" s="93">
        <f t="shared" si="4"/>
        <v>0</v>
      </c>
      <c r="AA31" s="93">
        <f t="shared" si="5"/>
        <v>0</v>
      </c>
      <c r="AB31" s="93">
        <f t="shared" si="6"/>
        <v>0</v>
      </c>
      <c r="AC31" s="94">
        <f t="shared" si="7"/>
        <v>0</v>
      </c>
      <c r="AD31" s="94">
        <f t="shared" si="8"/>
        <v>0</v>
      </c>
      <c r="AE31" s="94">
        <f t="shared" si="9"/>
        <v>0</v>
      </c>
      <c r="AF31" s="9"/>
      <c r="AG31" s="25"/>
      <c r="AH31" s="26"/>
      <c r="AI31" s="178"/>
      <c r="AJ31" s="178"/>
      <c r="AK31" s="178"/>
      <c r="AL31" s="39" t="s">
        <v>36</v>
      </c>
      <c r="AM31" s="44">
        <f>IF([0]!HL_3_Koenige&lt;&gt;"",[0]!HL_3_Koenige," ")</f>
        <v>43106</v>
      </c>
      <c r="AN31" s="34">
        <v>125</v>
      </c>
    </row>
    <row r="32" spans="2:40" ht="21" customHeight="1">
      <c r="B32" s="117">
        <f t="shared" si="16"/>
        <v>43362</v>
      </c>
      <c r="C32" s="60"/>
      <c r="D32" s="60"/>
      <c r="E32" s="95"/>
      <c r="F32" s="95"/>
      <c r="G32" s="86"/>
      <c r="H32" s="86"/>
      <c r="I32" s="73">
        <f t="shared" si="17"/>
      </c>
      <c r="J32" s="74">
        <f t="shared" si="18"/>
      </c>
      <c r="K32" s="73">
        <f t="shared" si="19"/>
      </c>
      <c r="L32" s="74">
        <f t="shared" si="20"/>
      </c>
      <c r="M32" s="75">
        <f t="shared" si="21"/>
      </c>
      <c r="N32" s="76">
        <f t="shared" si="22"/>
      </c>
      <c r="O32" s="66"/>
      <c r="P32" s="68">
        <f t="shared" si="10"/>
        <v>0</v>
      </c>
      <c r="Q32" s="68">
        <f t="shared" si="11"/>
        <v>1</v>
      </c>
      <c r="R32" s="100">
        <f t="shared" si="12"/>
        <v>0</v>
      </c>
      <c r="S32" s="100">
        <f t="shared" si="13"/>
        <v>0</v>
      </c>
      <c r="T32" s="100">
        <f t="shared" si="14"/>
        <v>0</v>
      </c>
      <c r="U32" s="100">
        <f t="shared" si="15"/>
        <v>0</v>
      </c>
      <c r="V32" s="68">
        <f t="shared" si="0"/>
        <v>0</v>
      </c>
      <c r="W32" s="93">
        <f t="shared" si="1"/>
        <v>0</v>
      </c>
      <c r="X32" s="93">
        <f t="shared" si="2"/>
        <v>0</v>
      </c>
      <c r="Y32" s="93">
        <f t="shared" si="3"/>
        <v>0</v>
      </c>
      <c r="Z32" s="93">
        <f t="shared" si="4"/>
        <v>0</v>
      </c>
      <c r="AA32" s="93">
        <f t="shared" si="5"/>
        <v>0</v>
      </c>
      <c r="AB32" s="93">
        <f t="shared" si="6"/>
        <v>0</v>
      </c>
      <c r="AC32" s="94">
        <f t="shared" si="7"/>
        <v>0</v>
      </c>
      <c r="AD32" s="94">
        <f t="shared" si="8"/>
        <v>0</v>
      </c>
      <c r="AE32" s="94">
        <f t="shared" si="9"/>
        <v>0</v>
      </c>
      <c r="AF32" s="9"/>
      <c r="AG32" s="25"/>
      <c r="AH32" s="26"/>
      <c r="AI32" s="178"/>
      <c r="AJ32" s="178"/>
      <c r="AK32" s="178"/>
      <c r="AL32" s="38" t="s">
        <v>37</v>
      </c>
      <c r="AM32" s="45">
        <f>IF([0]!Fronleichnam_1&lt;&gt;"",[0]!Fronleichnam_1," ")</f>
        <v>43251</v>
      </c>
      <c r="AN32" s="37">
        <v>125</v>
      </c>
    </row>
    <row r="33" spans="2:40" ht="21" customHeight="1">
      <c r="B33" s="117">
        <f t="shared" si="16"/>
        <v>43363</v>
      </c>
      <c r="C33" s="60"/>
      <c r="D33" s="60"/>
      <c r="E33" s="95"/>
      <c r="F33" s="95"/>
      <c r="G33" s="86"/>
      <c r="H33" s="86"/>
      <c r="I33" s="73">
        <f t="shared" si="17"/>
      </c>
      <c r="J33" s="74">
        <f t="shared" si="18"/>
      </c>
      <c r="K33" s="73">
        <f t="shared" si="19"/>
      </c>
      <c r="L33" s="74">
        <f t="shared" si="20"/>
      </c>
      <c r="M33" s="75">
        <f t="shared" si="21"/>
      </c>
      <c r="N33" s="76">
        <f t="shared" si="22"/>
      </c>
      <c r="O33" s="66"/>
      <c r="P33" s="68">
        <f t="shared" si="10"/>
        <v>0</v>
      </c>
      <c r="Q33" s="68">
        <f t="shared" si="11"/>
        <v>1</v>
      </c>
      <c r="R33" s="100">
        <f t="shared" si="12"/>
        <v>0</v>
      </c>
      <c r="S33" s="100">
        <f t="shared" si="13"/>
        <v>0</v>
      </c>
      <c r="T33" s="100">
        <f t="shared" si="14"/>
        <v>0</v>
      </c>
      <c r="U33" s="100">
        <f t="shared" si="15"/>
        <v>0</v>
      </c>
      <c r="V33" s="68">
        <f t="shared" si="0"/>
        <v>0</v>
      </c>
      <c r="W33" s="93">
        <f t="shared" si="1"/>
        <v>0</v>
      </c>
      <c r="X33" s="93">
        <f t="shared" si="2"/>
        <v>0</v>
      </c>
      <c r="Y33" s="93">
        <f t="shared" si="3"/>
        <v>0</v>
      </c>
      <c r="Z33" s="93">
        <f t="shared" si="4"/>
        <v>0</v>
      </c>
      <c r="AA33" s="93">
        <f t="shared" si="5"/>
        <v>0</v>
      </c>
      <c r="AB33" s="93">
        <f t="shared" si="6"/>
        <v>0</v>
      </c>
      <c r="AC33" s="94">
        <f t="shared" si="7"/>
        <v>0</v>
      </c>
      <c r="AD33" s="94">
        <f t="shared" si="8"/>
        <v>0</v>
      </c>
      <c r="AE33" s="94">
        <f t="shared" si="9"/>
        <v>0</v>
      </c>
      <c r="AF33" s="9"/>
      <c r="AG33" s="25"/>
      <c r="AH33" s="26"/>
      <c r="AI33" s="178"/>
      <c r="AJ33" s="178"/>
      <c r="AK33" s="178"/>
      <c r="AL33" s="38" t="s">
        <v>43</v>
      </c>
      <c r="AM33" s="45">
        <f>IF([0]!Friedensfest_1&lt;&gt;"",[0]!Friedensfest_1," ")</f>
        <v>43320</v>
      </c>
      <c r="AN33" s="37">
        <v>125</v>
      </c>
    </row>
    <row r="34" spans="2:40" ht="21" customHeight="1">
      <c r="B34" s="117">
        <f t="shared" si="16"/>
        <v>43364</v>
      </c>
      <c r="C34" s="60"/>
      <c r="D34" s="60"/>
      <c r="E34" s="95"/>
      <c r="F34" s="95"/>
      <c r="G34" s="86"/>
      <c r="H34" s="86"/>
      <c r="I34" s="73">
        <f t="shared" si="17"/>
      </c>
      <c r="J34" s="74">
        <f t="shared" si="18"/>
      </c>
      <c r="K34" s="73">
        <f t="shared" si="19"/>
      </c>
      <c r="L34" s="74">
        <f t="shared" si="20"/>
      </c>
      <c r="M34" s="75">
        <f t="shared" si="21"/>
      </c>
      <c r="N34" s="76">
        <f t="shared" si="22"/>
      </c>
      <c r="O34" s="66"/>
      <c r="P34" s="68">
        <f t="shared" si="10"/>
        <v>0</v>
      </c>
      <c r="Q34" s="68">
        <f t="shared" si="11"/>
        <v>1</v>
      </c>
      <c r="R34" s="100">
        <f t="shared" si="12"/>
        <v>0</v>
      </c>
      <c r="S34" s="100">
        <f t="shared" si="13"/>
        <v>0</v>
      </c>
      <c r="T34" s="100">
        <f t="shared" si="14"/>
        <v>0</v>
      </c>
      <c r="U34" s="100">
        <f t="shared" si="15"/>
        <v>0</v>
      </c>
      <c r="V34" s="68">
        <f t="shared" si="0"/>
        <v>0</v>
      </c>
      <c r="W34" s="93">
        <f t="shared" si="1"/>
        <v>0</v>
      </c>
      <c r="X34" s="93">
        <f t="shared" si="2"/>
        <v>0</v>
      </c>
      <c r="Y34" s="93">
        <f t="shared" si="3"/>
        <v>0</v>
      </c>
      <c r="Z34" s="93">
        <f t="shared" si="4"/>
        <v>0</v>
      </c>
      <c r="AA34" s="93">
        <f t="shared" si="5"/>
        <v>0</v>
      </c>
      <c r="AB34" s="93">
        <f t="shared" si="6"/>
        <v>0</v>
      </c>
      <c r="AC34" s="94">
        <f t="shared" si="7"/>
        <v>0</v>
      </c>
      <c r="AD34" s="94">
        <f t="shared" si="8"/>
        <v>0</v>
      </c>
      <c r="AE34" s="94">
        <f t="shared" si="9"/>
        <v>0</v>
      </c>
      <c r="AF34" s="9"/>
      <c r="AG34" s="25"/>
      <c r="AH34" s="26"/>
      <c r="AI34" s="178"/>
      <c r="AJ34" s="178"/>
      <c r="AK34" s="178"/>
      <c r="AL34" s="38" t="s">
        <v>38</v>
      </c>
      <c r="AM34" s="45">
        <f>IF([0]!Maria_Himmelfahrt_1&lt;&gt;"",[0]!Maria_Himmelfahrt_1," ")</f>
        <v>43327</v>
      </c>
      <c r="AN34" s="37">
        <v>125</v>
      </c>
    </row>
    <row r="35" spans="2:40" ht="21" customHeight="1">
      <c r="B35" s="117">
        <f t="shared" si="16"/>
        <v>43365</v>
      </c>
      <c r="C35" s="60"/>
      <c r="D35" s="60"/>
      <c r="E35" s="95"/>
      <c r="F35" s="95"/>
      <c r="G35" s="86"/>
      <c r="H35" s="86"/>
      <c r="I35" s="73">
        <f t="shared" si="17"/>
      </c>
      <c r="J35" s="74">
        <f t="shared" si="18"/>
      </c>
      <c r="K35" s="73">
        <f t="shared" si="19"/>
      </c>
      <c r="L35" s="74">
        <f t="shared" si="20"/>
      </c>
      <c r="M35" s="75">
        <f t="shared" si="21"/>
      </c>
      <c r="N35" s="76">
        <f t="shared" si="22"/>
      </c>
      <c r="O35" s="66"/>
      <c r="P35" s="68">
        <f t="shared" si="10"/>
        <v>0</v>
      </c>
      <c r="Q35" s="68">
        <f t="shared" si="11"/>
        <v>1</v>
      </c>
      <c r="R35" s="100">
        <f t="shared" si="12"/>
        <v>0</v>
      </c>
      <c r="S35" s="100">
        <f t="shared" si="13"/>
        <v>0</v>
      </c>
      <c r="T35" s="100">
        <f t="shared" si="14"/>
        <v>0</v>
      </c>
      <c r="U35" s="100">
        <f t="shared" si="15"/>
        <v>0</v>
      </c>
      <c r="V35" s="68">
        <f t="shared" si="0"/>
        <v>0</v>
      </c>
      <c r="W35" s="93">
        <f t="shared" si="1"/>
        <v>0</v>
      </c>
      <c r="X35" s="93">
        <f t="shared" si="2"/>
        <v>0</v>
      </c>
      <c r="Y35" s="93">
        <f t="shared" si="3"/>
        <v>0</v>
      </c>
      <c r="Z35" s="93">
        <f t="shared" si="4"/>
        <v>0</v>
      </c>
      <c r="AA35" s="93">
        <f t="shared" si="5"/>
        <v>1</v>
      </c>
      <c r="AB35" s="93">
        <f t="shared" si="6"/>
        <v>0</v>
      </c>
      <c r="AC35" s="94">
        <f t="shared" si="7"/>
        <v>0</v>
      </c>
      <c r="AD35" s="94">
        <f t="shared" si="8"/>
        <v>0</v>
      </c>
      <c r="AE35" s="94">
        <f t="shared" si="9"/>
        <v>0</v>
      </c>
      <c r="AF35" s="9"/>
      <c r="AG35" s="25"/>
      <c r="AH35" s="26"/>
      <c r="AI35" s="178"/>
      <c r="AJ35" s="178"/>
      <c r="AK35" s="178"/>
      <c r="AL35" s="38" t="s">
        <v>42</v>
      </c>
      <c r="AM35" s="46">
        <f>IF([0]!Refomationstag_1&lt;&gt;"",[0]!Refomationstag_1," ")</f>
        <v>43404</v>
      </c>
      <c r="AN35" s="40">
        <v>125</v>
      </c>
    </row>
    <row r="36" spans="2:40" ht="21" customHeight="1">
      <c r="B36" s="117">
        <f t="shared" si="16"/>
        <v>43366</v>
      </c>
      <c r="C36" s="60"/>
      <c r="D36" s="60"/>
      <c r="E36" s="95"/>
      <c r="F36" s="95"/>
      <c r="G36" s="86"/>
      <c r="H36" s="86"/>
      <c r="I36" s="73">
        <f t="shared" si="17"/>
      </c>
      <c r="J36" s="74">
        <f t="shared" si="18"/>
      </c>
      <c r="K36" s="73">
        <f t="shared" si="19"/>
      </c>
      <c r="L36" s="74">
        <f t="shared" si="20"/>
      </c>
      <c r="M36" s="75">
        <f t="shared" si="21"/>
      </c>
      <c r="N36" s="76">
        <f t="shared" si="22"/>
      </c>
      <c r="O36" s="66"/>
      <c r="P36" s="68">
        <f t="shared" si="10"/>
        <v>0</v>
      </c>
      <c r="Q36" s="68">
        <f t="shared" si="11"/>
        <v>1</v>
      </c>
      <c r="R36" s="100">
        <f t="shared" si="12"/>
        <v>0</v>
      </c>
      <c r="S36" s="100">
        <f t="shared" si="13"/>
        <v>0</v>
      </c>
      <c r="T36" s="100">
        <f t="shared" si="14"/>
        <v>0</v>
      </c>
      <c r="U36" s="100">
        <f t="shared" si="15"/>
        <v>0</v>
      </c>
      <c r="V36" s="68">
        <f t="shared" si="0"/>
        <v>1</v>
      </c>
      <c r="W36" s="93">
        <f t="shared" si="1"/>
        <v>0</v>
      </c>
      <c r="X36" s="93">
        <f t="shared" si="2"/>
        <v>0</v>
      </c>
      <c r="Y36" s="93">
        <f t="shared" si="3"/>
        <v>0</v>
      </c>
      <c r="Z36" s="93">
        <f t="shared" si="4"/>
        <v>0</v>
      </c>
      <c r="AA36" s="93">
        <f t="shared" si="5"/>
        <v>0</v>
      </c>
      <c r="AB36" s="93">
        <f t="shared" si="6"/>
        <v>0</v>
      </c>
      <c r="AC36" s="94">
        <f t="shared" si="7"/>
        <v>0</v>
      </c>
      <c r="AD36" s="94">
        <f t="shared" si="8"/>
        <v>0</v>
      </c>
      <c r="AE36" s="94">
        <f t="shared" si="9"/>
        <v>0</v>
      </c>
      <c r="AF36" s="9"/>
      <c r="AG36" s="30"/>
      <c r="AH36" s="26"/>
      <c r="AI36" s="178"/>
      <c r="AJ36" s="178"/>
      <c r="AK36" s="178"/>
      <c r="AL36" s="38" t="s">
        <v>39</v>
      </c>
      <c r="AM36" s="45">
        <f>IF([0]!Allerheiligen_1&lt;&gt;"",[0]!Allerheiligen_1," ")</f>
        <v>43405</v>
      </c>
      <c r="AN36" s="37">
        <v>125</v>
      </c>
    </row>
    <row r="37" spans="2:40" ht="21" customHeight="1">
      <c r="B37" s="117">
        <f t="shared" si="16"/>
        <v>43367</v>
      </c>
      <c r="C37" s="60"/>
      <c r="D37" s="60"/>
      <c r="E37" s="95"/>
      <c r="F37" s="95"/>
      <c r="G37" s="86"/>
      <c r="H37" s="86"/>
      <c r="I37" s="73">
        <f t="shared" si="17"/>
      </c>
      <c r="J37" s="74">
        <f t="shared" si="18"/>
      </c>
      <c r="K37" s="73">
        <f t="shared" si="19"/>
      </c>
      <c r="L37" s="74">
        <f t="shared" si="20"/>
      </c>
      <c r="M37" s="75">
        <f t="shared" si="21"/>
      </c>
      <c r="N37" s="76">
        <f t="shared" si="22"/>
      </c>
      <c r="O37" s="66"/>
      <c r="P37" s="68">
        <f t="shared" si="10"/>
        <v>0</v>
      </c>
      <c r="Q37" s="68">
        <f t="shared" si="11"/>
        <v>1</v>
      </c>
      <c r="R37" s="100">
        <f t="shared" si="12"/>
        <v>0</v>
      </c>
      <c r="S37" s="100">
        <f t="shared" si="13"/>
        <v>0</v>
      </c>
      <c r="T37" s="100">
        <f t="shared" si="14"/>
        <v>0</v>
      </c>
      <c r="U37" s="100">
        <f t="shared" si="15"/>
        <v>0</v>
      </c>
      <c r="V37" s="68">
        <f t="shared" si="0"/>
        <v>0</v>
      </c>
      <c r="W37" s="93">
        <f t="shared" si="1"/>
        <v>0</v>
      </c>
      <c r="X37" s="93">
        <f t="shared" si="2"/>
        <v>0</v>
      </c>
      <c r="Y37" s="93">
        <f t="shared" si="3"/>
        <v>0</v>
      </c>
      <c r="Z37" s="93">
        <f t="shared" si="4"/>
        <v>0</v>
      </c>
      <c r="AA37" s="93">
        <f t="shared" si="5"/>
        <v>0</v>
      </c>
      <c r="AB37" s="93">
        <f t="shared" si="6"/>
        <v>0</v>
      </c>
      <c r="AC37" s="94">
        <f t="shared" si="7"/>
        <v>0</v>
      </c>
      <c r="AD37" s="94">
        <f t="shared" si="8"/>
        <v>0</v>
      </c>
      <c r="AE37" s="94">
        <f t="shared" si="9"/>
        <v>0</v>
      </c>
      <c r="AF37" s="9"/>
      <c r="AG37" s="30"/>
      <c r="AH37" s="31"/>
      <c r="AI37" s="178"/>
      <c r="AJ37" s="178"/>
      <c r="AK37" s="178"/>
      <c r="AL37" s="41" t="s">
        <v>44</v>
      </c>
      <c r="AM37" s="47">
        <f>IF([0]!Buss_Bettag_1&lt;&gt;"",[0]!Buss_Bettag_1," ")</f>
        <v>43425</v>
      </c>
      <c r="AN37" s="42">
        <v>125</v>
      </c>
    </row>
    <row r="38" spans="2:41" ht="21" customHeight="1">
      <c r="B38" s="117">
        <f t="shared" si="16"/>
        <v>43368</v>
      </c>
      <c r="C38" s="60"/>
      <c r="D38" s="60"/>
      <c r="E38" s="95"/>
      <c r="F38" s="95"/>
      <c r="G38" s="86"/>
      <c r="H38" s="86"/>
      <c r="I38" s="73">
        <f t="shared" si="17"/>
      </c>
      <c r="J38" s="74">
        <f t="shared" si="18"/>
      </c>
      <c r="K38" s="73">
        <f t="shared" si="19"/>
      </c>
      <c r="L38" s="74">
        <f t="shared" si="20"/>
      </c>
      <c r="M38" s="75">
        <f t="shared" si="21"/>
      </c>
      <c r="N38" s="76">
        <f t="shared" si="22"/>
      </c>
      <c r="O38" s="66"/>
      <c r="P38" s="68">
        <f t="shared" si="10"/>
        <v>0</v>
      </c>
      <c r="Q38" s="68">
        <f t="shared" si="11"/>
        <v>1</v>
      </c>
      <c r="R38" s="100">
        <f t="shared" si="12"/>
        <v>0</v>
      </c>
      <c r="S38" s="100">
        <f t="shared" si="13"/>
        <v>0</v>
      </c>
      <c r="T38" s="100">
        <f t="shared" si="14"/>
        <v>0</v>
      </c>
      <c r="U38" s="100">
        <f t="shared" si="15"/>
        <v>0</v>
      </c>
      <c r="V38" s="68">
        <f t="shared" si="0"/>
        <v>0</v>
      </c>
      <c r="W38" s="93">
        <f t="shared" si="1"/>
        <v>0</v>
      </c>
      <c r="X38" s="93">
        <f t="shared" si="2"/>
        <v>0</v>
      </c>
      <c r="Y38" s="93">
        <f t="shared" si="3"/>
        <v>0</v>
      </c>
      <c r="Z38" s="93">
        <f t="shared" si="4"/>
        <v>0</v>
      </c>
      <c r="AA38" s="93">
        <f t="shared" si="5"/>
        <v>0</v>
      </c>
      <c r="AB38" s="93">
        <f t="shared" si="6"/>
        <v>0</v>
      </c>
      <c r="AC38" s="94">
        <f t="shared" si="7"/>
        <v>0</v>
      </c>
      <c r="AD38" s="94">
        <f t="shared" si="8"/>
        <v>0</v>
      </c>
      <c r="AE38" s="94">
        <f t="shared" si="9"/>
        <v>0</v>
      </c>
      <c r="AF38" s="9"/>
      <c r="AG38" s="30"/>
      <c r="AH38" s="26"/>
      <c r="AI38" s="178"/>
      <c r="AJ38" s="178"/>
      <c r="AK38" s="178"/>
      <c r="AL38" s="49" t="s">
        <v>2</v>
      </c>
      <c r="AM38" s="50">
        <f>DATE(AM12,3,1)+MOD((255-11*MOD(AM12,19)-21),30)+21+(MOD((255-11*MOD(AM12,19)-21),30)+21&gt;48)+6-MOD(AM12+INT(AM12/4)+MOD((255-11*MOD(AM12,19)-21),30)+21+(MOD((255-11*MOD(AM12,19)-21),30)+21&gt;48)+1,7)</f>
        <v>43191</v>
      </c>
      <c r="AN38" s="51">
        <v>125</v>
      </c>
      <c r="AO38" s="56"/>
    </row>
    <row r="39" spans="2:41" ht="21" customHeight="1">
      <c r="B39" s="117">
        <f t="shared" si="16"/>
        <v>43369</v>
      </c>
      <c r="C39" s="60"/>
      <c r="D39" s="60"/>
      <c r="E39" s="95"/>
      <c r="F39" s="95"/>
      <c r="G39" s="86"/>
      <c r="H39" s="86"/>
      <c r="I39" s="73">
        <f t="shared" si="17"/>
      </c>
      <c r="J39" s="74">
        <f t="shared" si="18"/>
      </c>
      <c r="K39" s="73">
        <f t="shared" si="19"/>
      </c>
      <c r="L39" s="74">
        <f t="shared" si="20"/>
      </c>
      <c r="M39" s="75">
        <f t="shared" si="21"/>
      </c>
      <c r="N39" s="76">
        <f t="shared" si="22"/>
      </c>
      <c r="O39" s="66"/>
      <c r="P39" s="68">
        <f t="shared" si="10"/>
        <v>0</v>
      </c>
      <c r="Q39" s="68">
        <f t="shared" si="11"/>
        <v>1</v>
      </c>
      <c r="R39" s="100">
        <f t="shared" si="12"/>
        <v>0</v>
      </c>
      <c r="S39" s="100">
        <f t="shared" si="13"/>
        <v>0</v>
      </c>
      <c r="T39" s="100">
        <f t="shared" si="14"/>
        <v>0</v>
      </c>
      <c r="U39" s="100">
        <f t="shared" si="15"/>
        <v>0</v>
      </c>
      <c r="V39" s="68">
        <f t="shared" si="0"/>
        <v>0</v>
      </c>
      <c r="W39" s="93">
        <f t="shared" si="1"/>
        <v>0</v>
      </c>
      <c r="X39" s="93">
        <f t="shared" si="2"/>
        <v>0</v>
      </c>
      <c r="Y39" s="93">
        <f t="shared" si="3"/>
        <v>0</v>
      </c>
      <c r="Z39" s="93">
        <f t="shared" si="4"/>
        <v>0</v>
      </c>
      <c r="AA39" s="93">
        <f t="shared" si="5"/>
        <v>0</v>
      </c>
      <c r="AB39" s="93">
        <f t="shared" si="6"/>
        <v>0</v>
      </c>
      <c r="AC39" s="94">
        <f t="shared" si="7"/>
        <v>0</v>
      </c>
      <c r="AD39" s="94">
        <f t="shared" si="8"/>
        <v>0</v>
      </c>
      <c r="AE39" s="94">
        <f t="shared" si="9"/>
        <v>0</v>
      </c>
      <c r="AF39" s="9"/>
      <c r="AG39" s="25"/>
      <c r="AH39" s="26"/>
      <c r="AI39" s="178"/>
      <c r="AJ39" s="178"/>
      <c r="AK39" s="178"/>
      <c r="AL39" s="52" t="s">
        <v>48</v>
      </c>
      <c r="AM39" s="53">
        <f>AM38+49</f>
        <v>43240</v>
      </c>
      <c r="AN39" s="51">
        <v>125</v>
      </c>
      <c r="AO39" s="56"/>
    </row>
    <row r="40" spans="2:41" ht="21" customHeight="1">
      <c r="B40" s="117">
        <f t="shared" si="16"/>
        <v>43370</v>
      </c>
      <c r="C40" s="60"/>
      <c r="D40" s="60"/>
      <c r="E40" s="95"/>
      <c r="F40" s="95"/>
      <c r="G40" s="86"/>
      <c r="H40" s="86"/>
      <c r="I40" s="73">
        <f t="shared" si="17"/>
      </c>
      <c r="J40" s="74">
        <f t="shared" si="18"/>
      </c>
      <c r="K40" s="73">
        <f t="shared" si="19"/>
      </c>
      <c r="L40" s="74">
        <f t="shared" si="20"/>
      </c>
      <c r="M40" s="75">
        <f t="shared" si="21"/>
      </c>
      <c r="N40" s="76">
        <f t="shared" si="22"/>
      </c>
      <c r="O40" s="66"/>
      <c r="P40" s="68">
        <f t="shared" si="10"/>
        <v>0</v>
      </c>
      <c r="Q40" s="68">
        <f t="shared" si="11"/>
        <v>1</v>
      </c>
      <c r="R40" s="100">
        <f t="shared" si="12"/>
        <v>0</v>
      </c>
      <c r="S40" s="100">
        <f t="shared" si="13"/>
        <v>0</v>
      </c>
      <c r="T40" s="100">
        <f t="shared" si="14"/>
        <v>0</v>
      </c>
      <c r="U40" s="100">
        <f t="shared" si="15"/>
        <v>0</v>
      </c>
      <c r="V40" s="68">
        <f t="shared" si="0"/>
        <v>0</v>
      </c>
      <c r="W40" s="93">
        <f t="shared" si="1"/>
        <v>0</v>
      </c>
      <c r="X40" s="93">
        <f t="shared" si="2"/>
        <v>0</v>
      </c>
      <c r="Y40" s="93">
        <f t="shared" si="3"/>
        <v>0</v>
      </c>
      <c r="Z40" s="93">
        <f t="shared" si="4"/>
        <v>0</v>
      </c>
      <c r="AA40" s="93">
        <f t="shared" si="5"/>
        <v>0</v>
      </c>
      <c r="AB40" s="93">
        <f t="shared" si="6"/>
        <v>0</v>
      </c>
      <c r="AC40" s="94">
        <f t="shared" si="7"/>
        <v>0</v>
      </c>
      <c r="AD40" s="94">
        <f t="shared" si="8"/>
        <v>0</v>
      </c>
      <c r="AE40" s="94">
        <f t="shared" si="9"/>
        <v>0</v>
      </c>
      <c r="AF40" s="9"/>
      <c r="AG40" s="25"/>
      <c r="AH40" s="26"/>
      <c r="AI40" s="178"/>
      <c r="AJ40" s="178"/>
      <c r="AK40" s="178"/>
      <c r="AL40" s="55"/>
      <c r="AM40" s="54"/>
      <c r="AN40" s="54"/>
      <c r="AO40" s="54"/>
    </row>
    <row r="41" spans="2:41" ht="21" customHeight="1">
      <c r="B41" s="117">
        <f t="shared" si="16"/>
        <v>43371</v>
      </c>
      <c r="C41" s="60"/>
      <c r="D41" s="60"/>
      <c r="E41" s="95"/>
      <c r="F41" s="95"/>
      <c r="G41" s="86"/>
      <c r="H41" s="86"/>
      <c r="I41" s="73">
        <f t="shared" si="17"/>
      </c>
      <c r="J41" s="74">
        <f t="shared" si="18"/>
      </c>
      <c r="K41" s="73">
        <f t="shared" si="19"/>
      </c>
      <c r="L41" s="74">
        <f t="shared" si="20"/>
      </c>
      <c r="M41" s="75">
        <f t="shared" si="21"/>
      </c>
      <c r="N41" s="76">
        <f t="shared" si="22"/>
      </c>
      <c r="O41" s="66"/>
      <c r="P41" s="68">
        <f t="shared" si="10"/>
        <v>0</v>
      </c>
      <c r="Q41" s="68">
        <f t="shared" si="11"/>
        <v>1</v>
      </c>
      <c r="R41" s="100">
        <f t="shared" si="12"/>
        <v>0</v>
      </c>
      <c r="S41" s="100">
        <f t="shared" si="13"/>
        <v>0</v>
      </c>
      <c r="T41" s="100">
        <f t="shared" si="14"/>
        <v>0</v>
      </c>
      <c r="U41" s="100">
        <f t="shared" si="15"/>
        <v>0</v>
      </c>
      <c r="V41" s="68">
        <f t="shared" si="0"/>
        <v>0</v>
      </c>
      <c r="W41" s="93">
        <f t="shared" si="1"/>
        <v>0</v>
      </c>
      <c r="X41" s="93">
        <f t="shared" si="2"/>
        <v>0</v>
      </c>
      <c r="Y41" s="93">
        <f t="shared" si="3"/>
        <v>0</v>
      </c>
      <c r="Z41" s="93">
        <f t="shared" si="4"/>
        <v>0</v>
      </c>
      <c r="AA41" s="93">
        <f t="shared" si="5"/>
        <v>0</v>
      </c>
      <c r="AB41" s="93">
        <f t="shared" si="6"/>
        <v>0</v>
      </c>
      <c r="AC41" s="94">
        <f t="shared" si="7"/>
        <v>0</v>
      </c>
      <c r="AD41" s="94">
        <f t="shared" si="8"/>
        <v>0</v>
      </c>
      <c r="AE41" s="94">
        <f t="shared" si="9"/>
        <v>0</v>
      </c>
      <c r="AF41" s="9"/>
      <c r="AG41" s="25"/>
      <c r="AH41" s="26"/>
      <c r="AI41" s="178"/>
      <c r="AJ41" s="178"/>
      <c r="AK41" s="178"/>
      <c r="AL41" s="54"/>
      <c r="AM41" s="54"/>
      <c r="AN41" s="54"/>
      <c r="AO41" s="54"/>
    </row>
    <row r="42" spans="2:41" ht="21" customHeight="1">
      <c r="B42" s="117">
        <f t="shared" si="16"/>
        <v>43372</v>
      </c>
      <c r="C42" s="60"/>
      <c r="D42" s="60"/>
      <c r="E42" s="95"/>
      <c r="F42" s="95"/>
      <c r="G42" s="86"/>
      <c r="H42" s="86"/>
      <c r="I42" s="73">
        <f t="shared" si="17"/>
      </c>
      <c r="J42" s="74">
        <f t="shared" si="18"/>
      </c>
      <c r="K42" s="73">
        <f t="shared" si="19"/>
      </c>
      <c r="L42" s="74">
        <f t="shared" si="20"/>
      </c>
      <c r="M42" s="75">
        <f t="shared" si="21"/>
      </c>
      <c r="N42" s="76">
        <f t="shared" si="22"/>
      </c>
      <c r="O42" s="66"/>
      <c r="P42" s="68">
        <f t="shared" si="10"/>
        <v>0</v>
      </c>
      <c r="Q42" s="68">
        <f t="shared" si="11"/>
        <v>1</v>
      </c>
      <c r="R42" s="100">
        <f t="shared" si="12"/>
        <v>0</v>
      </c>
      <c r="S42" s="100">
        <f t="shared" si="13"/>
        <v>0</v>
      </c>
      <c r="T42" s="100">
        <f t="shared" si="14"/>
        <v>0</v>
      </c>
      <c r="U42" s="100">
        <f t="shared" si="15"/>
        <v>0</v>
      </c>
      <c r="V42" s="68">
        <f t="shared" si="0"/>
        <v>0</v>
      </c>
      <c r="W42" s="93">
        <f t="shared" si="1"/>
        <v>0</v>
      </c>
      <c r="X42" s="93">
        <f t="shared" si="2"/>
        <v>0</v>
      </c>
      <c r="Y42" s="93">
        <f t="shared" si="3"/>
        <v>0</v>
      </c>
      <c r="Z42" s="93">
        <f t="shared" si="4"/>
        <v>0</v>
      </c>
      <c r="AA42" s="93">
        <f t="shared" si="5"/>
        <v>1</v>
      </c>
      <c r="AB42" s="93">
        <f t="shared" si="6"/>
        <v>0</v>
      </c>
      <c r="AC42" s="94">
        <f t="shared" si="7"/>
        <v>0</v>
      </c>
      <c r="AD42" s="94">
        <f t="shared" si="8"/>
        <v>0</v>
      </c>
      <c r="AE42" s="94">
        <f t="shared" si="9"/>
        <v>0</v>
      </c>
      <c r="AF42" s="9"/>
      <c r="AG42" s="25"/>
      <c r="AH42" s="26"/>
      <c r="AI42" s="178"/>
      <c r="AJ42" s="178"/>
      <c r="AK42" s="178"/>
      <c r="AL42" s="54"/>
      <c r="AM42" s="54"/>
      <c r="AN42" s="54"/>
      <c r="AO42" s="54"/>
    </row>
    <row r="43" spans="2:37" ht="21" customHeight="1">
      <c r="B43" s="117">
        <f t="shared" si="16"/>
        <v>43373</v>
      </c>
      <c r="C43" s="60"/>
      <c r="D43" s="60"/>
      <c r="E43" s="95"/>
      <c r="F43" s="95"/>
      <c r="G43" s="86"/>
      <c r="H43" s="86"/>
      <c r="I43" s="73">
        <f t="shared" si="17"/>
      </c>
      <c r="J43" s="74">
        <f t="shared" si="18"/>
      </c>
      <c r="K43" s="73">
        <f t="shared" si="19"/>
      </c>
      <c r="L43" s="74">
        <f t="shared" si="20"/>
      </c>
      <c r="M43" s="75">
        <f t="shared" si="21"/>
      </c>
      <c r="N43" s="76">
        <f t="shared" si="22"/>
      </c>
      <c r="O43" s="66"/>
      <c r="P43" s="68">
        <f t="shared" si="10"/>
        <v>0</v>
      </c>
      <c r="Q43" s="68">
        <f t="shared" si="11"/>
        <v>1</v>
      </c>
      <c r="R43" s="100">
        <f t="shared" si="12"/>
        <v>0</v>
      </c>
      <c r="S43" s="100">
        <f t="shared" si="13"/>
        <v>0</v>
      </c>
      <c r="T43" s="100">
        <f t="shared" si="14"/>
        <v>0</v>
      </c>
      <c r="U43" s="100">
        <f t="shared" si="15"/>
        <v>0</v>
      </c>
      <c r="V43" s="68">
        <f t="shared" si="0"/>
        <v>1</v>
      </c>
      <c r="W43" s="93">
        <f t="shared" si="1"/>
        <v>0</v>
      </c>
      <c r="X43" s="93">
        <f t="shared" si="2"/>
        <v>0</v>
      </c>
      <c r="Y43" s="93">
        <f t="shared" si="3"/>
        <v>0</v>
      </c>
      <c r="Z43" s="93">
        <f t="shared" si="4"/>
        <v>0</v>
      </c>
      <c r="AA43" s="93">
        <f t="shared" si="5"/>
        <v>0</v>
      </c>
      <c r="AB43" s="93">
        <f t="shared" si="6"/>
        <v>0</v>
      </c>
      <c r="AC43" s="94">
        <f t="shared" si="7"/>
        <v>0</v>
      </c>
      <c r="AD43" s="94">
        <f t="shared" si="8"/>
        <v>0</v>
      </c>
      <c r="AE43" s="94">
        <f t="shared" si="9"/>
        <v>0</v>
      </c>
      <c r="AF43" s="9"/>
      <c r="AG43" s="25"/>
      <c r="AH43" s="26"/>
      <c r="AI43" s="178"/>
      <c r="AJ43" s="178"/>
      <c r="AK43" s="178"/>
    </row>
    <row r="44" spans="2:37" ht="21" customHeight="1">
      <c r="B44" s="118">
        <f t="shared" si="16"/>
      </c>
      <c r="C44" s="61"/>
      <c r="D44" s="61"/>
      <c r="E44" s="96"/>
      <c r="F44" s="96"/>
      <c r="G44" s="87"/>
      <c r="H44" s="87"/>
      <c r="I44" s="64">
        <f t="shared" si="17"/>
      </c>
      <c r="J44" s="62">
        <f t="shared" si="18"/>
      </c>
      <c r="K44" s="64">
        <f t="shared" si="19"/>
      </c>
      <c r="L44" s="62">
        <f t="shared" si="20"/>
      </c>
      <c r="M44" s="65">
        <f t="shared" si="21"/>
      </c>
      <c r="N44" s="63">
        <f t="shared" si="22"/>
      </c>
      <c r="O44" s="66"/>
      <c r="P44" s="68">
        <f t="shared" si="10"/>
        <v>0</v>
      </c>
      <c r="Q44" s="68">
        <f t="shared" si="11"/>
        <v>1</v>
      </c>
      <c r="R44" s="100">
        <f t="shared" si="12"/>
        <v>0</v>
      </c>
      <c r="S44" s="100">
        <f t="shared" si="13"/>
        <v>0</v>
      </c>
      <c r="T44" s="100">
        <f t="shared" si="14"/>
        <v>0</v>
      </c>
      <c r="U44" s="100">
        <f t="shared" si="15"/>
        <v>0</v>
      </c>
      <c r="V44" s="68">
        <f t="shared" si="0"/>
        <v>0</v>
      </c>
      <c r="W44" s="93">
        <f t="shared" si="1"/>
        <v>0</v>
      </c>
      <c r="X44" s="93">
        <f t="shared" si="2"/>
        <v>0</v>
      </c>
      <c r="Y44" s="93">
        <f t="shared" si="3"/>
        <v>0</v>
      </c>
      <c r="Z44" s="93">
        <f t="shared" si="4"/>
        <v>0</v>
      </c>
      <c r="AA44" s="93">
        <f t="shared" si="5"/>
        <v>0</v>
      </c>
      <c r="AB44" s="93">
        <f t="shared" si="6"/>
        <v>0</v>
      </c>
      <c r="AC44" s="94">
        <f t="shared" si="7"/>
        <v>0</v>
      </c>
      <c r="AD44" s="94">
        <f t="shared" si="8"/>
        <v>0</v>
      </c>
      <c r="AE44" s="94">
        <f t="shared" si="9"/>
        <v>0</v>
      </c>
      <c r="AF44" s="9"/>
      <c r="AG44" s="27"/>
      <c r="AH44" s="28"/>
      <c r="AI44" s="178"/>
      <c r="AJ44" s="178"/>
      <c r="AK44" s="178"/>
    </row>
    <row r="45" spans="2:37" ht="21" customHeight="1">
      <c r="B45" s="119" t="s">
        <v>33</v>
      </c>
      <c r="C45" s="82"/>
      <c r="D45" s="82"/>
      <c r="E45" s="82"/>
      <c r="F45" s="82"/>
      <c r="G45" s="82"/>
      <c r="H45" s="82"/>
      <c r="I45" s="83">
        <f aca="true" t="shared" si="23" ref="I45:N45">SUM(I14:I44)</f>
        <v>0</v>
      </c>
      <c r="J45" s="84">
        <f t="shared" si="23"/>
        <v>0</v>
      </c>
      <c r="K45" s="83">
        <f t="shared" si="23"/>
        <v>0</v>
      </c>
      <c r="L45" s="84">
        <f t="shared" si="23"/>
        <v>0</v>
      </c>
      <c r="M45" s="83">
        <f t="shared" si="23"/>
        <v>0</v>
      </c>
      <c r="N45" s="85">
        <f t="shared" si="23"/>
        <v>0</v>
      </c>
      <c r="O45" s="92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15"/>
      <c r="AG45" s="89" t="s">
        <v>32</v>
      </c>
      <c r="AH45" s="81">
        <f>SUM(AH14:AH44)</f>
        <v>0</v>
      </c>
      <c r="AI45" s="178"/>
      <c r="AJ45" s="178"/>
      <c r="AK45" s="17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</row>
    <row r="48" spans="2:37" ht="12.75"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</row>
    <row r="49" spans="2:37" ht="12.75"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2:37" ht="12.75"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2:37" ht="12.7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2:37" ht="12.75"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2:37" ht="12.75"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2:37" ht="12.75"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2:37" ht="12.75"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</row>
  </sheetData>
  <sheetProtection/>
  <mergeCells count="31">
    <mergeCell ref="AM12:AM13"/>
    <mergeCell ref="AN12:AN13"/>
    <mergeCell ref="AG14:AH14"/>
    <mergeCell ref="AL27:AN28"/>
    <mergeCell ref="AL29:AN30"/>
    <mergeCell ref="B47:AK55"/>
    <mergeCell ref="B11:AH11"/>
    <mergeCell ref="B12:B13"/>
    <mergeCell ref="C12:D12"/>
    <mergeCell ref="E12:F12"/>
    <mergeCell ref="AG12:AH13"/>
    <mergeCell ref="AL12:AL13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ignoredErrors>
    <ignoredError sqref="AM31:AM37 D5:M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Tober</dc:creator>
  <cp:keywords/>
  <dc:description/>
  <cp:lastModifiedBy>Paola Montinaro</cp:lastModifiedBy>
  <cp:lastPrinted>2015-03-13T13:06:41Z</cp:lastPrinted>
  <dcterms:created xsi:type="dcterms:W3CDTF">2007-03-28T08:37:50Z</dcterms:created>
  <dcterms:modified xsi:type="dcterms:W3CDTF">2018-05-15T13:37:59Z</dcterms:modified>
  <cp:category/>
  <cp:version/>
  <cp:contentType/>
  <cp:contentStatus/>
</cp:coreProperties>
</file>